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7895" windowHeight="11640" tabRatio="599" activeTab="1"/>
  </bookViews>
  <sheets>
    <sheet name="титулка" sheetId="1" r:id="rId1"/>
    <sheet name="план 2016-2017" sheetId="2" r:id="rId2"/>
  </sheets>
  <definedNames>
    <definedName name="_xlnm.Print_Titles" localSheetId="1">'план 2016-2017'!$6:$6</definedName>
    <definedName name="_xlnm.Print_Area" localSheetId="1">'план 2016-2017'!$A$1:$AE$101</definedName>
    <definedName name="_xlnm.Print_Area" localSheetId="0">'титулка'!$B$1:$BB$36</definedName>
  </definedNames>
  <calcPr fullCalcOnLoad="1"/>
</workbook>
</file>

<file path=xl/sharedStrings.xml><?xml version="1.0" encoding="utf-8"?>
<sst xmlns="http://schemas.openxmlformats.org/spreadsheetml/2006/main" count="364" uniqueCount="230">
  <si>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</si>
  <si>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</si>
  <si>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</si>
  <si>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</si>
  <si>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</si>
  <si>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</si>
  <si>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</si>
  <si>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</si>
  <si>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</si>
  <si>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</si>
  <si>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</si>
  <si>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</si>
  <si>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</si>
  <si>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</si>
  <si>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ЗАТВЕРДЖУЮ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</si>
  <si>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</si>
  <si>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</si>
  <si>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</si>
  <si>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</si>
  <si>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</si>
  <si>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</si>
  <si>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</si>
  <si>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</si>
  <si>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</si>
  <si>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</si>
  <si>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</si>
  <si>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</si>
  <si>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1 курс</t>
  </si>
  <si>
    <t>2 курс</t>
  </si>
  <si>
    <t>3 курс</t>
  </si>
  <si>
    <t>4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</si>
  <si>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</si>
  <si>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</si>
  <si>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</si>
  <si>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</si>
  <si>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</si>
  <si>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</si>
  <si>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</si>
  <si>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</si>
  <si>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</si>
  <si>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</si>
  <si>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</si>
  <si>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</si>
  <si>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</si>
  <si>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</si>
  <si>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</si>
  <si>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</si>
  <si>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Бухгалтерський облік</t>
  </si>
  <si>
    <t>Н</t>
  </si>
  <si>
    <t>Курсові роботи</t>
  </si>
  <si>
    <t>Економіка праці й соціально-трудові відносини</t>
  </si>
  <si>
    <t>всього аудиторних годин</t>
  </si>
  <si>
    <t>Математика для економістів:</t>
  </si>
  <si>
    <t>Кредити ECTS</t>
  </si>
  <si>
    <t>Філософія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</si>
  <si>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</si>
  <si>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</si>
  <si>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</si>
  <si>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</si>
  <si>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</si>
  <si>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</si>
  <si>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</si>
  <si>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Триместр</t>
  </si>
  <si>
    <t>Кількість аудиторних годин по курсах і триместрах</t>
  </si>
  <si>
    <t>Триместровий контроль</t>
  </si>
  <si>
    <t>Історія української культури</t>
  </si>
  <si>
    <t xml:space="preserve"> ЦИКЛИ ДИСЦИПЛІН ПІДГОТОВКИ БАКАЛАВРА</t>
  </si>
  <si>
    <t>Всього:</t>
  </si>
  <si>
    <t>Соціологія</t>
  </si>
  <si>
    <t xml:space="preserve">Економіко-математичні методи та моделі </t>
  </si>
  <si>
    <t>Економіко-математичні методи та моделі (оптимізаційні методи та моделі)</t>
  </si>
  <si>
    <t>Економіко-математичні методи та моделі (економетрика)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</si>
  <si>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</si>
  <si>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</si>
  <si>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</si>
  <si>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>Інформатика</t>
  </si>
  <si>
    <t>5 курс</t>
  </si>
  <si>
    <t>С/Н</t>
  </si>
  <si>
    <t xml:space="preserve">лекції </t>
  </si>
  <si>
    <t>лабораторні</t>
  </si>
  <si>
    <t>ЗД</t>
  </si>
  <si>
    <t>Міністерство освіти і науки України</t>
  </si>
  <si>
    <t xml:space="preserve">НАВЧАЛЬНИЙ ПЛАН </t>
  </si>
  <si>
    <t>І . ГРАФІК НАВЧАЛЬНОГО ПРОЦЕСУ</t>
  </si>
  <si>
    <t>-</t>
  </si>
  <si>
    <t>/С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</si>
  <si>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</si>
  <si>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Теор. навчання</t>
  </si>
  <si>
    <t>Настан. сесія</t>
  </si>
  <si>
    <t>Екзам.</t>
  </si>
  <si>
    <t>Викон. дипломн. проекту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</si>
  <si>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</si>
  <si>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</si>
  <si>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</si>
  <si>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</si>
  <si>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</si>
  <si>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Аналіз господарської діяльності </t>
  </si>
  <si>
    <t xml:space="preserve">Аналіз господарської діяльності (курсова робота) </t>
  </si>
  <si>
    <t xml:space="preserve">Аудит </t>
  </si>
  <si>
    <t>Аудит (курсова робота)</t>
  </si>
  <si>
    <t xml:space="preserve">Звітність підприємств </t>
  </si>
  <si>
    <t xml:space="preserve">Інформаційні системи і технологіЇ в обліку та аудиті </t>
  </si>
  <si>
    <t xml:space="preserve">Облік і звітність в оподаткуванні </t>
  </si>
  <si>
    <t>Облік у банках</t>
  </si>
  <si>
    <t xml:space="preserve">Облік у бюджетних установах </t>
  </si>
  <si>
    <t>Управлінський облік</t>
  </si>
  <si>
    <t>Фінанси</t>
  </si>
  <si>
    <t xml:space="preserve">Фінансовий облік I </t>
  </si>
  <si>
    <t>Фінансовий облік II</t>
  </si>
  <si>
    <t>Фінансовий облік II (курсова робота)</t>
  </si>
  <si>
    <t>Бухгалтерський облік у галузях народного господарства</t>
  </si>
  <si>
    <t>Державний фінансовий контроль</t>
  </si>
  <si>
    <t>Контроль і ревізія</t>
  </si>
  <si>
    <t>Судово-бухгалтерська експертиза</t>
  </si>
  <si>
    <t>На основі повної загальної середньої освіти</t>
  </si>
  <si>
    <t>Захист дипломної роботи</t>
  </si>
  <si>
    <t>Строк навчання - 4,5 років</t>
  </si>
  <si>
    <t>Курсові проекти</t>
  </si>
  <si>
    <t>1. ОБОВ'ЯЗКОВІ НАВЧАЛЬНІ ДИСЦИПЛІНИ</t>
  </si>
  <si>
    <t xml:space="preserve">1.1.  Гуманітарні та соціально-економічні дисципліни  </t>
  </si>
  <si>
    <t>1.1.1</t>
  </si>
  <si>
    <t>1.1.1.1</t>
  </si>
  <si>
    <t>1.1.1.2</t>
  </si>
  <si>
    <t xml:space="preserve">Історія України </t>
  </si>
  <si>
    <t>1.1.2</t>
  </si>
  <si>
    <t>1.1.3</t>
  </si>
  <si>
    <t>1.1.4</t>
  </si>
  <si>
    <t>1.1.5</t>
  </si>
  <si>
    <t xml:space="preserve">1.2 Дисципліни природничо-наукової (фундаментальної) підготовки   </t>
  </si>
  <si>
    <t>1.2.1</t>
  </si>
  <si>
    <t>1.2.1.1</t>
  </si>
  <si>
    <t>1.2.1.2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</si>
  <si>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</si>
  <si>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</si>
  <si>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</si>
  <si>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</si>
  <si>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</si>
  <si>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</si>
  <si>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</si>
  <si>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</si>
  <si>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</si>
  <si>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</si>
  <si>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</si>
  <si>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</si>
  <si>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 xml:space="preserve">1.3. Дисципліни професійної підготовки </t>
  </si>
  <si>
    <t>1.3.1</t>
  </si>
  <si>
    <t>1..3.1.1</t>
  </si>
  <si>
    <t>1.3.1.2</t>
  </si>
  <si>
    <t>1.3.2</t>
  </si>
  <si>
    <t>1.3.2.1</t>
  </si>
  <si>
    <t>1.3.2.2</t>
  </si>
  <si>
    <t>1.3.3</t>
  </si>
  <si>
    <t>1.3.3.1</t>
  </si>
  <si>
    <t>1.3.3.2</t>
  </si>
  <si>
    <t>1.3..3</t>
  </si>
  <si>
    <t>1.3.4</t>
  </si>
  <si>
    <t>1.3.5</t>
  </si>
  <si>
    <t>1.3.5.1</t>
  </si>
  <si>
    <t>1.3.5.2</t>
  </si>
  <si>
    <t>1.3.6</t>
  </si>
  <si>
    <t>1.3.7</t>
  </si>
  <si>
    <t>1.3.8</t>
  </si>
  <si>
    <t xml:space="preserve">Основи охорони праці  та безпека життєдіяльності </t>
  </si>
  <si>
    <t>Основи охорони праці</t>
  </si>
  <si>
    <t xml:space="preserve">Безпека життєдіяльності </t>
  </si>
  <si>
    <t>1.3.9</t>
  </si>
  <si>
    <t>1.3.10</t>
  </si>
  <si>
    <t>1.3.11</t>
  </si>
  <si>
    <t>1.3.12</t>
  </si>
  <si>
    <t>1.3.13</t>
  </si>
  <si>
    <t>1.3.14</t>
  </si>
  <si>
    <t>1.3.15</t>
  </si>
  <si>
    <t>1.3.15.1</t>
  </si>
  <si>
    <t>1.3.15.2</t>
  </si>
  <si>
    <t>1.3.16</t>
  </si>
  <si>
    <t>1.3.17</t>
  </si>
  <si>
    <t>1.3.18</t>
  </si>
  <si>
    <t>1.3.19</t>
  </si>
  <si>
    <t>1.3.20</t>
  </si>
  <si>
    <t>1.3.21</t>
  </si>
  <si>
    <t>1.3.22</t>
  </si>
  <si>
    <t>1.3.22.1</t>
  </si>
  <si>
    <t>1.3.22.2</t>
  </si>
  <si>
    <t>Разом п.1.2:</t>
  </si>
  <si>
    <t>Разом п.1.1:</t>
  </si>
  <si>
    <t>Разом п.1.3:</t>
  </si>
  <si>
    <t>Разом обов'язкова частина:</t>
  </si>
  <si>
    <t>2. ДИСЦИПЛІНИ ВІЛЬНОГО ВИБОРУ</t>
  </si>
  <si>
    <t xml:space="preserve">2.2 Природничо-наукові (фундаментальні) дисципліни </t>
  </si>
  <si>
    <t>2.2.1</t>
  </si>
  <si>
    <t>2.2.2</t>
  </si>
  <si>
    <t>Разом п.2.2:</t>
  </si>
  <si>
    <t xml:space="preserve">2.3. Дисципліни професійної підготовки </t>
  </si>
  <si>
    <t>2.3.1</t>
  </si>
  <si>
    <t>2.3.2</t>
  </si>
  <si>
    <t>2.3.3</t>
  </si>
  <si>
    <t>2.3.5</t>
  </si>
  <si>
    <t>2.3.6</t>
  </si>
  <si>
    <t>Основи обліку за МСФО</t>
  </si>
  <si>
    <t>Разом вибіркова частина:</t>
  </si>
  <si>
    <t>Разом п.2.3:</t>
  </si>
  <si>
    <t>Канікули</t>
  </si>
  <si>
    <t xml:space="preserve">План навчального процесу на 2015/2016 навчальний рік  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</si>
  <si>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</si>
  <si>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Економічний аналіз</t>
  </si>
  <si>
    <t xml:space="preserve">Оподаткування підприємств </t>
  </si>
  <si>
    <t>з галузі знань: 07 Управління та  адміністрування</t>
  </si>
  <si>
    <t>спеціальність: 071 Облік і оподаткування</t>
  </si>
  <si>
    <t>форма навчання:    заочна</t>
  </si>
  <si>
    <t>спеціалізація: Облік та оподаткування</t>
  </si>
  <si>
    <r>
      <t xml:space="preserve">Кваліфікація: </t>
    </r>
    <r>
      <rPr>
        <b/>
        <sz val="14"/>
        <rFont val="Times New Roman"/>
        <family val="1"/>
      </rPr>
      <t xml:space="preserve">фахівець  з бухгалтерського обліку </t>
    </r>
  </si>
  <si>
    <t>I</t>
  </si>
  <si>
    <t>II</t>
  </si>
  <si>
    <t>III</t>
  </si>
  <si>
    <t>Н/</t>
  </si>
  <si>
    <t>IV</t>
  </si>
  <si>
    <t>V</t>
  </si>
  <si>
    <t xml:space="preserve">       II. ЗВЕДЕНІ ДАНІ ПРО БЮДЖЕТ ЧАСУ, тижні                                                                               IV. ДЕРЖАВНА АТЕСТАЦІЯ</t>
  </si>
  <si>
    <t>8/2</t>
  </si>
  <si>
    <t>4/2</t>
  </si>
  <si>
    <t>6/2</t>
  </si>
  <si>
    <t>2/2</t>
  </si>
  <si>
    <t>6/0</t>
  </si>
  <si>
    <t>2/0</t>
  </si>
  <si>
    <t>4/0</t>
  </si>
  <si>
    <t>0/2</t>
  </si>
  <si>
    <t>4</t>
  </si>
  <si>
    <t>3. ДЕРЖАВНА АТЕСТАЦІЯ</t>
  </si>
  <si>
    <t>"___" ____________ 2016 р.</t>
  </si>
  <si>
    <t>Разом п.3: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</si>
</sst>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  <numFmt numFmtId="204" formatCode="#,##0.0_-;\-* #,##0.0_-;\ &quot;&quot;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67">
    <xf numFmtId="0" fontId="0" fillId="0" borderId="0" xfId="0" applyAlignment="1">
      <alignment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horizontal="left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right" vertical="center"/>
      <protection/>
    </xf>
    <xf numFmtId="0" fontId="6" fillId="0" borderId="32" xfId="0" applyNumberFormat="1" applyFont="1" applyFill="1" applyBorder="1" applyAlignment="1" applyProtection="1">
      <alignment horizontal="right" vertical="center"/>
      <protection/>
    </xf>
    <xf numFmtId="190" fontId="6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>
      <alignment horizontal="center" vertical="center" wrapText="1"/>
    </xf>
    <xf numFmtId="190" fontId="3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90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 applyProtection="1">
      <alignment vertical="center"/>
      <protection/>
    </xf>
    <xf numFmtId="1" fontId="6" fillId="0" borderId="40" xfId="0" applyNumberFormat="1" applyFont="1" applyFill="1" applyBorder="1" applyAlignment="1" applyProtection="1">
      <alignment horizontal="right" vertical="center"/>
      <protection/>
    </xf>
    <xf numFmtId="1" fontId="3" fillId="0" borderId="31" xfId="0" applyNumberFormat="1" applyFont="1" applyFill="1" applyBorder="1" applyAlignment="1">
      <alignment horizontal="center" wrapText="1"/>
    </xf>
    <xf numFmtId="1" fontId="3" fillId="0" borderId="32" xfId="0" applyNumberFormat="1" applyFont="1" applyFill="1" applyBorder="1" applyAlignment="1">
      <alignment horizontal="center" wrapText="1"/>
    </xf>
    <xf numFmtId="1" fontId="12" fillId="0" borderId="32" xfId="0" applyNumberFormat="1" applyFont="1" applyFill="1" applyBorder="1" applyAlignment="1">
      <alignment horizontal="center" wrapText="1"/>
    </xf>
    <xf numFmtId="1" fontId="12" fillId="0" borderId="3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3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9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left" wrapText="1"/>
    </xf>
    <xf numFmtId="190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0" xfId="55" applyFont="1">
      <alignment/>
      <protection/>
    </xf>
    <xf numFmtId="0" fontId="16" fillId="0" borderId="0" xfId="55" applyFont="1" applyAlignment="1">
      <alignment/>
      <protection/>
    </xf>
    <xf numFmtId="0" fontId="19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20" fillId="0" borderId="0" xfId="55" applyFont="1" applyAlignment="1">
      <alignment vertical="top" wrapText="1"/>
      <protection/>
    </xf>
    <xf numFmtId="0" fontId="5" fillId="0" borderId="0" xfId="55" applyFont="1" applyAlignment="1">
      <alignment horizontal="left" vertical="center" wrapText="1"/>
      <protection/>
    </xf>
    <xf numFmtId="0" fontId="7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>
      <alignment/>
      <protection/>
    </xf>
    <xf numFmtId="0" fontId="10" fillId="0" borderId="0" xfId="53" applyFont="1">
      <alignment/>
      <protection/>
    </xf>
    <xf numFmtId="0" fontId="26" fillId="0" borderId="0" xfId="53" applyFont="1">
      <alignment/>
      <protection/>
    </xf>
    <xf numFmtId="0" fontId="25" fillId="0" borderId="0" xfId="53" applyFont="1">
      <alignment/>
      <protection/>
    </xf>
    <xf numFmtId="0" fontId="7" fillId="0" borderId="0" xfId="53" applyFont="1">
      <alignment/>
      <protection/>
    </xf>
    <xf numFmtId="0" fontId="27" fillId="0" borderId="0" xfId="53" applyFont="1">
      <alignment/>
      <protection/>
    </xf>
    <xf numFmtId="0" fontId="27" fillId="0" borderId="0" xfId="55" applyFont="1" applyAlignment="1">
      <alignment wrapText="1"/>
      <protection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Border="1" applyAlignment="1">
      <alignment vertical="top" wrapText="1"/>
      <protection/>
    </xf>
    <xf numFmtId="0" fontId="10" fillId="0" borderId="0" xfId="55" applyFont="1" applyBorder="1" applyAlignment="1">
      <alignment vertical="center"/>
      <protection/>
    </xf>
    <xf numFmtId="0" fontId="27" fillId="0" borderId="0" xfId="55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27" fillId="0" borderId="0" xfId="55" applyFont="1" applyBorder="1" applyAlignment="1">
      <alignment vertical="center" wrapText="1"/>
      <protection/>
    </xf>
    <xf numFmtId="0" fontId="5" fillId="0" borderId="0" xfId="55" applyFont="1" applyBorder="1" applyAlignment="1">
      <alignment vertical="center" wrapText="1"/>
      <protection/>
    </xf>
    <xf numFmtId="49" fontId="5" fillId="0" borderId="0" xfId="53" applyNumberFormat="1" applyFont="1" applyBorder="1" applyAlignment="1">
      <alignment vertical="center" wrapText="1"/>
      <protection/>
    </xf>
    <xf numFmtId="49" fontId="5" fillId="0" borderId="0" xfId="55" applyNumberFormat="1" applyFont="1" applyBorder="1" applyAlignment="1">
      <alignment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32" borderId="27" xfId="0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vertical="center" wrapText="1"/>
    </xf>
    <xf numFmtId="1" fontId="3" fillId="32" borderId="29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5" xfId="0" applyNumberFormat="1" applyFont="1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42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49" fontId="3" fillId="32" borderId="43" xfId="0" applyNumberFormat="1" applyFont="1" applyFill="1" applyBorder="1" applyAlignment="1">
      <alignment vertical="center" wrapText="1"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4" xfId="0" applyNumberFormat="1" applyFont="1" applyFill="1" applyBorder="1" applyAlignment="1">
      <alignment horizontal="center" vertical="center" wrapText="1"/>
    </xf>
    <xf numFmtId="1" fontId="3" fillId="32" borderId="37" xfId="0" applyNumberFormat="1" applyFont="1" applyFill="1" applyBorder="1" applyAlignment="1">
      <alignment horizontal="center" vertical="center" wrapText="1"/>
    </xf>
    <xf numFmtId="1" fontId="3" fillId="32" borderId="45" xfId="0" applyNumberFormat="1" applyFont="1" applyFill="1" applyBorder="1" applyAlignment="1">
      <alignment horizontal="center" vertical="center" wrapText="1"/>
    </xf>
    <xf numFmtId="1" fontId="3" fillId="32" borderId="34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46" xfId="0" applyNumberFormat="1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49" fontId="3" fillId="32" borderId="47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48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1" fontId="3" fillId="32" borderId="29" xfId="0" applyNumberFormat="1" applyFont="1" applyFill="1" applyBorder="1" applyAlignment="1">
      <alignment horizontal="center" vertical="center"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41" xfId="0" applyNumberFormat="1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49" fontId="3" fillId="32" borderId="29" xfId="0" applyNumberFormat="1" applyFont="1" applyFill="1" applyBorder="1" applyAlignment="1">
      <alignment horizontal="center" vertical="center" wrapText="1"/>
    </xf>
    <xf numFmtId="49" fontId="3" fillId="32" borderId="42" xfId="0" applyNumberFormat="1" applyFont="1" applyFill="1" applyBorder="1" applyAlignment="1">
      <alignment horizontal="center" vertical="center" wrapText="1"/>
    </xf>
    <xf numFmtId="49" fontId="3" fillId="32" borderId="49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49" fontId="3" fillId="32" borderId="44" xfId="0" applyNumberFormat="1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7" xfId="0" applyNumberFormat="1" applyFont="1" applyFill="1" applyBorder="1" applyAlignment="1">
      <alignment horizontal="center" vertical="center" wrapText="1"/>
    </xf>
    <xf numFmtId="0" fontId="3" fillId="32" borderId="41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50" xfId="0" applyNumberFormat="1" applyFont="1" applyFill="1" applyBorder="1" applyAlignment="1">
      <alignment horizontal="center" vertical="center"/>
    </xf>
    <xf numFmtId="0" fontId="3" fillId="32" borderId="29" xfId="0" applyNumberFormat="1" applyFont="1" applyFill="1" applyBorder="1" applyAlignment="1">
      <alignment horizontal="center" vertical="center" wrapText="1"/>
    </xf>
    <xf numFmtId="0" fontId="3" fillId="32" borderId="39" xfId="0" applyNumberFormat="1" applyFont="1" applyFill="1" applyBorder="1" applyAlignment="1">
      <alignment horizontal="center" vertical="center" wrapText="1"/>
    </xf>
    <xf numFmtId="0" fontId="3" fillId="32" borderId="44" xfId="0" applyNumberFormat="1" applyFont="1" applyFill="1" applyBorder="1" applyAlignment="1">
      <alignment horizontal="center" vertical="center" wrapText="1"/>
    </xf>
    <xf numFmtId="49" fontId="3" fillId="32" borderId="37" xfId="0" applyNumberFormat="1" applyFont="1" applyFill="1" applyBorder="1" applyAlignment="1">
      <alignment horizontal="center" vertical="center" wrapText="1"/>
    </xf>
    <xf numFmtId="49" fontId="3" fillId="32" borderId="45" xfId="0" applyNumberFormat="1" applyFont="1" applyFill="1" applyBorder="1" applyAlignment="1">
      <alignment horizontal="center" vertical="center" wrapText="1"/>
    </xf>
    <xf numFmtId="49" fontId="3" fillId="32" borderId="51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1" fontId="6" fillId="32" borderId="52" xfId="0" applyNumberFormat="1" applyFont="1" applyFill="1" applyBorder="1" applyAlignment="1">
      <alignment horizontal="center" vertical="center"/>
    </xf>
    <xf numFmtId="1" fontId="6" fillId="32" borderId="12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3" fillId="32" borderId="5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53" xfId="0" applyNumberFormat="1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49" fontId="3" fillId="32" borderId="50" xfId="0" applyNumberFormat="1" applyFont="1" applyFill="1" applyBorder="1" applyAlignment="1">
      <alignment horizontal="center" vertical="center" wrapText="1"/>
    </xf>
    <xf numFmtId="0" fontId="3" fillId="32" borderId="28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188" fontId="5" fillId="32" borderId="10" xfId="0" applyNumberFormat="1" applyFont="1" applyFill="1" applyBorder="1" applyAlignment="1" applyProtection="1">
      <alignment horizontal="center" vertical="center"/>
      <protection/>
    </xf>
    <xf numFmtId="188" fontId="3" fillId="32" borderId="10" xfId="0" applyNumberFormat="1" applyFont="1" applyFill="1" applyBorder="1" applyAlignment="1" applyProtection="1">
      <alignment vertical="center"/>
      <protection/>
    </xf>
    <xf numFmtId="1" fontId="3" fillId="32" borderId="22" xfId="0" applyNumberFormat="1" applyFont="1" applyFill="1" applyBorder="1" applyAlignment="1" applyProtection="1">
      <alignment horizontal="center" vertical="center"/>
      <protection/>
    </xf>
    <xf numFmtId="190" fontId="3" fillId="32" borderId="10" xfId="0" applyNumberFormat="1" applyFont="1" applyFill="1" applyBorder="1" applyAlignment="1">
      <alignment horizontal="center" vertical="center"/>
    </xf>
    <xf numFmtId="18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191" fontId="3" fillId="32" borderId="10" xfId="0" applyNumberFormat="1" applyFont="1" applyFill="1" applyBorder="1" applyAlignment="1" applyProtection="1">
      <alignment horizontal="center" vertical="center"/>
      <protection/>
    </xf>
    <xf numFmtId="0" fontId="29" fillId="32" borderId="28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54" xfId="0" applyNumberFormat="1" applyFont="1" applyFill="1" applyBorder="1" applyAlignment="1" applyProtection="1">
      <alignment horizontal="right" vertical="center"/>
      <protection/>
    </xf>
    <xf numFmtId="1" fontId="6" fillId="32" borderId="0" xfId="0" applyNumberFormat="1" applyFont="1" applyFill="1" applyBorder="1" applyAlignment="1">
      <alignment horizontal="center" vertical="center" wrapText="1"/>
    </xf>
    <xf numFmtId="1" fontId="3" fillId="32" borderId="52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90" fontId="6" fillId="32" borderId="12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2" borderId="36" xfId="0" applyNumberFormat="1" applyFont="1" applyFill="1" applyBorder="1" applyAlignment="1">
      <alignment vertical="center" wrapText="1"/>
    </xf>
    <xf numFmtId="1" fontId="6" fillId="32" borderId="47" xfId="0" applyNumberFormat="1" applyFont="1" applyFill="1" applyBorder="1" applyAlignment="1">
      <alignment horizontal="center" vertical="center"/>
    </xf>
    <xf numFmtId="1" fontId="6" fillId="32" borderId="58" xfId="0" applyNumberFormat="1" applyFont="1" applyFill="1" applyBorder="1" applyAlignment="1">
      <alignment horizontal="center" vertical="center"/>
    </xf>
    <xf numFmtId="190" fontId="6" fillId="32" borderId="58" xfId="0" applyNumberFormat="1" applyFont="1" applyFill="1" applyBorder="1" applyAlignment="1" applyProtection="1">
      <alignment horizontal="center" vertical="center"/>
      <protection/>
    </xf>
    <xf numFmtId="1" fontId="6" fillId="32" borderId="5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>
      <alignment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>
      <alignment horizontal="left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89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50" xfId="0" applyNumberFormat="1" applyFont="1" applyFill="1" applyBorder="1" applyAlignment="1">
      <alignment horizontal="center" vertical="center"/>
    </xf>
    <xf numFmtId="49" fontId="3" fillId="32" borderId="24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49" fontId="3" fillId="0" borderId="56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190" fontId="6" fillId="32" borderId="10" xfId="0" applyNumberFormat="1" applyFont="1" applyFill="1" applyBorder="1" applyAlignment="1">
      <alignment horizontal="center" vertical="center"/>
    </xf>
    <xf numFmtId="49" fontId="6" fillId="0" borderId="56" xfId="54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91" fontId="6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 wrapText="1"/>
      <protection/>
    </xf>
    <xf numFmtId="1" fontId="6" fillId="32" borderId="22" xfId="0" applyNumberFormat="1" applyFont="1" applyFill="1" applyBorder="1" applyAlignment="1" applyProtection="1">
      <alignment horizontal="center" vertical="center"/>
      <protection/>
    </xf>
    <xf numFmtId="1" fontId="6" fillId="32" borderId="22" xfId="0" applyNumberFormat="1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/>
    </xf>
    <xf numFmtId="49" fontId="3" fillId="0" borderId="49" xfId="54" applyNumberFormat="1" applyFont="1" applyFill="1" applyBorder="1" applyAlignment="1">
      <alignment horizontal="center" vertical="center" wrapText="1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1" fontId="6" fillId="32" borderId="52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6" fillId="32" borderId="27" xfId="0" applyNumberFormat="1" applyFont="1" applyFill="1" applyBorder="1" applyAlignment="1">
      <alignment horizontal="center" vertical="center" wrapText="1"/>
    </xf>
    <xf numFmtId="49" fontId="6" fillId="32" borderId="5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 applyProtection="1">
      <alignment horizontal="center" vertical="center"/>
      <protection/>
    </xf>
    <xf numFmtId="191" fontId="7" fillId="32" borderId="10" xfId="0" applyNumberFormat="1" applyFont="1" applyFill="1" applyBorder="1" applyAlignment="1" applyProtection="1">
      <alignment horizontal="center" vertical="center"/>
      <protection/>
    </xf>
    <xf numFmtId="188" fontId="6" fillId="32" borderId="10" xfId="0" applyNumberFormat="1" applyFont="1" applyFill="1" applyBorder="1" applyAlignment="1" applyProtection="1">
      <alignment vertical="center"/>
      <protection/>
    </xf>
    <xf numFmtId="190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6" fillId="0" borderId="49" xfId="54" applyNumberFormat="1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0" fontId="6" fillId="32" borderId="59" xfId="0" applyNumberFormat="1" applyFont="1" applyFill="1" applyBorder="1" applyAlignment="1" applyProtection="1">
      <alignment horizontal="right" vertical="center"/>
      <protection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60" xfId="0" applyNumberFormat="1" applyFont="1" applyFill="1" applyBorder="1" applyAlignment="1">
      <alignment horizontal="center" vertical="center" wrapText="1"/>
    </xf>
    <xf numFmtId="190" fontId="6" fillId="32" borderId="6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190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2" xfId="54" applyFont="1" applyFill="1" applyBorder="1" applyAlignment="1">
      <alignment horizontal="left" vertical="center" wrapText="1"/>
      <protection/>
    </xf>
    <xf numFmtId="0" fontId="3" fillId="0" borderId="28" xfId="0" applyNumberFormat="1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0" xfId="5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" fillId="0" borderId="50" xfId="55" applyFont="1" applyBorder="1" applyAlignment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0" borderId="63" xfId="55" applyFont="1" applyBorder="1" applyAlignment="1">
      <alignment horizontal="center" vertical="center" wrapText="1"/>
      <protection/>
    </xf>
    <xf numFmtId="0" fontId="27" fillId="0" borderId="64" xfId="55" applyFont="1" applyBorder="1" applyAlignment="1">
      <alignment horizontal="center" vertical="center" wrapText="1"/>
      <protection/>
    </xf>
    <xf numFmtId="1" fontId="5" fillId="0" borderId="50" xfId="55" applyNumberFormat="1" applyFont="1" applyBorder="1" applyAlignment="1">
      <alignment horizontal="center" wrapText="1"/>
      <protection/>
    </xf>
    <xf numFmtId="0" fontId="27" fillId="0" borderId="42" xfId="55" applyFont="1" applyBorder="1" applyAlignment="1">
      <alignment horizontal="center" wrapText="1"/>
      <protection/>
    </xf>
    <xf numFmtId="0" fontId="27" fillId="0" borderId="29" xfId="55" applyFont="1" applyBorder="1" applyAlignment="1">
      <alignment horizont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27" fillId="0" borderId="45" xfId="55" applyFont="1" applyBorder="1" applyAlignment="1">
      <alignment horizontal="center" vertical="center" wrapText="1"/>
      <protection/>
    </xf>
    <xf numFmtId="0" fontId="27" fillId="0" borderId="37" xfId="55" applyFont="1" applyBorder="1" applyAlignment="1">
      <alignment horizontal="center" vertical="center" wrapText="1"/>
      <protection/>
    </xf>
    <xf numFmtId="0" fontId="27" fillId="0" borderId="65" xfId="55" applyFont="1" applyBorder="1" applyAlignment="1">
      <alignment horizontal="center" vertical="center" wrapText="1"/>
      <protection/>
    </xf>
    <xf numFmtId="0" fontId="27" fillId="0" borderId="0" xfId="55" applyFont="1" applyAlignment="1">
      <alignment horizontal="center" vertical="center" wrapText="1"/>
      <protection/>
    </xf>
    <xf numFmtId="0" fontId="27" fillId="0" borderId="47" xfId="55" applyFont="1" applyBorder="1" applyAlignment="1">
      <alignment horizontal="center" vertical="center" wrapText="1"/>
      <protection/>
    </xf>
    <xf numFmtId="0" fontId="27" fillId="0" borderId="23" xfId="55" applyFont="1" applyBorder="1" applyAlignment="1">
      <alignment horizontal="center" vertical="center" wrapText="1"/>
      <protection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1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25" fillId="0" borderId="0" xfId="55" applyFont="1" applyAlignment="1">
      <alignment wrapText="1"/>
      <protection/>
    </xf>
    <xf numFmtId="0" fontId="5" fillId="0" borderId="64" xfId="55" applyFont="1" applyBorder="1" applyAlignment="1">
      <alignment horizontal="center" wrapText="1"/>
      <protection/>
    </xf>
    <xf numFmtId="0" fontId="27" fillId="0" borderId="64" xfId="55" applyFont="1" applyBorder="1" applyAlignment="1">
      <alignment horizontal="center" wrapText="1"/>
      <protection/>
    </xf>
    <xf numFmtId="0" fontId="27" fillId="0" borderId="66" xfId="55" applyFont="1" applyBorder="1" applyAlignment="1">
      <alignment horizontal="center" wrapText="1"/>
      <protection/>
    </xf>
    <xf numFmtId="0" fontId="5" fillId="0" borderId="50" xfId="53" applyFont="1" applyBorder="1" applyAlignment="1">
      <alignment horizontal="center" vertical="center" wrapText="1"/>
      <protection/>
    </xf>
    <xf numFmtId="0" fontId="5" fillId="0" borderId="42" xfId="55" applyFont="1" applyBorder="1" applyAlignment="1">
      <alignment wrapText="1"/>
      <protection/>
    </xf>
    <xf numFmtId="0" fontId="5" fillId="0" borderId="29" xfId="55" applyFont="1" applyBorder="1" applyAlignment="1">
      <alignment wrapText="1"/>
      <protection/>
    </xf>
    <xf numFmtId="1" fontId="5" fillId="0" borderId="50" xfId="55" applyNumberFormat="1" applyFont="1" applyBorder="1" applyAlignment="1">
      <alignment horizontal="center" vertical="center" wrapText="1"/>
      <protection/>
    </xf>
    <xf numFmtId="1" fontId="27" fillId="0" borderId="42" xfId="55" applyNumberFormat="1" applyFont="1" applyBorder="1" applyAlignment="1">
      <alignment horizontal="center" vertical="center" wrapText="1"/>
      <protection/>
    </xf>
    <xf numFmtId="1" fontId="27" fillId="0" borderId="29" xfId="55" applyNumberFormat="1" applyFont="1" applyBorder="1" applyAlignment="1">
      <alignment horizontal="center" vertical="center" wrapText="1"/>
      <protection/>
    </xf>
    <xf numFmtId="0" fontId="7" fillId="0" borderId="45" xfId="53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5" fillId="0" borderId="50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0" fontId="27" fillId="0" borderId="29" xfId="55" applyFont="1" applyBorder="1" applyAlignment="1">
      <alignment horizontal="center" vertical="center" wrapText="1"/>
      <protection/>
    </xf>
    <xf numFmtId="190" fontId="5" fillId="0" borderId="50" xfId="55" applyNumberFormat="1" applyFont="1" applyBorder="1" applyAlignment="1">
      <alignment horizontal="center" wrapText="1"/>
      <protection/>
    </xf>
    <xf numFmtId="0" fontId="27" fillId="0" borderId="42" xfId="55" applyFont="1" applyBorder="1" applyAlignment="1">
      <alignment vertical="center" wrapText="1"/>
      <protection/>
    </xf>
    <xf numFmtId="0" fontId="27" fillId="0" borderId="29" xfId="55" applyFont="1" applyBorder="1" applyAlignment="1">
      <alignment vertical="center" wrapText="1"/>
      <protection/>
    </xf>
    <xf numFmtId="0" fontId="5" fillId="0" borderId="64" xfId="55" applyFont="1" applyBorder="1" applyAlignment="1">
      <alignment horizontal="center" vertical="center" wrapText="1"/>
      <protection/>
    </xf>
    <xf numFmtId="0" fontId="27" fillId="0" borderId="66" xfId="55" applyFont="1" applyBorder="1" applyAlignment="1">
      <alignment horizontal="center" vertical="center" wrapText="1"/>
      <protection/>
    </xf>
    <xf numFmtId="0" fontId="5" fillId="0" borderId="63" xfId="55" applyFont="1" applyBorder="1" applyAlignment="1">
      <alignment horizontal="center" wrapText="1"/>
      <protection/>
    </xf>
    <xf numFmtId="0" fontId="7" fillId="0" borderId="50" xfId="53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left"/>
      <protection/>
    </xf>
    <xf numFmtId="0" fontId="17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5" fillId="0" borderId="67" xfId="55" applyFont="1" applyBorder="1" applyAlignment="1">
      <alignment horizontal="center" wrapText="1"/>
      <protection/>
    </xf>
    <xf numFmtId="0" fontId="27" fillId="0" borderId="67" xfId="55" applyFont="1" applyBorder="1" applyAlignment="1">
      <alignment horizontal="center" wrapText="1"/>
      <protection/>
    </xf>
    <xf numFmtId="0" fontId="27" fillId="0" borderId="68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left"/>
      <protection/>
    </xf>
    <xf numFmtId="0" fontId="28" fillId="0" borderId="38" xfId="53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" fillId="0" borderId="69" xfId="55" applyFont="1" applyBorder="1" applyAlignment="1">
      <alignment horizontal="center" vertical="center" wrapText="1"/>
      <protection/>
    </xf>
    <xf numFmtId="0" fontId="27" fillId="0" borderId="67" xfId="55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left" wrapText="1"/>
      <protection/>
    </xf>
    <xf numFmtId="0" fontId="20" fillId="0" borderId="0" xfId="55" applyFont="1" applyAlignment="1">
      <alignment horizontal="left" wrapText="1"/>
      <protection/>
    </xf>
    <xf numFmtId="0" fontId="15" fillId="0" borderId="0" xfId="55" applyFont="1" applyAlignment="1">
      <alignment wrapText="1"/>
      <protection/>
    </xf>
    <xf numFmtId="0" fontId="24" fillId="0" borderId="0" xfId="55" applyFont="1" applyAlignment="1">
      <alignment wrapText="1"/>
      <protection/>
    </xf>
    <xf numFmtId="0" fontId="5" fillId="0" borderId="0" xfId="55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textRotation="90"/>
    </xf>
    <xf numFmtId="0" fontId="19" fillId="0" borderId="0" xfId="55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7" fillId="0" borderId="10" xfId="5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wrapText="1"/>
      <protection/>
    </xf>
    <xf numFmtId="0" fontId="0" fillId="0" borderId="10" xfId="0" applyBorder="1" applyAlignment="1">
      <alignment horizontal="center" vertical="center" wrapText="1"/>
    </xf>
    <xf numFmtId="0" fontId="27" fillId="0" borderId="45" xfId="55" applyFont="1" applyBorder="1" applyAlignment="1">
      <alignment wrapText="1"/>
      <protection/>
    </xf>
    <xf numFmtId="0" fontId="27" fillId="0" borderId="37" xfId="55" applyFont="1" applyBorder="1" applyAlignment="1">
      <alignment wrapText="1"/>
      <protection/>
    </xf>
    <xf numFmtId="0" fontId="27" fillId="0" borderId="65" xfId="55" applyFont="1" applyBorder="1" applyAlignment="1">
      <alignment wrapText="1"/>
      <protection/>
    </xf>
    <xf numFmtId="0" fontId="27" fillId="0" borderId="0" xfId="55" applyFont="1" applyAlignment="1">
      <alignment wrapText="1"/>
      <protection/>
    </xf>
    <xf numFmtId="0" fontId="27" fillId="0" borderId="47" xfId="55" applyFont="1" applyBorder="1" applyAlignment="1">
      <alignment wrapText="1"/>
      <protection/>
    </xf>
    <xf numFmtId="0" fontId="27" fillId="0" borderId="23" xfId="55" applyFont="1" applyBorder="1" applyAlignment="1">
      <alignment wrapText="1"/>
      <protection/>
    </xf>
    <xf numFmtId="0" fontId="27" fillId="0" borderId="26" xfId="55" applyFont="1" applyBorder="1" applyAlignment="1">
      <alignment wrapText="1"/>
      <protection/>
    </xf>
    <xf numFmtId="0" fontId="27" fillId="0" borderId="21" xfId="55" applyFont="1" applyBorder="1" applyAlignment="1">
      <alignment wrapText="1"/>
      <protection/>
    </xf>
    <xf numFmtId="0" fontId="32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vertical="center" wrapText="1"/>
      <protection/>
    </xf>
    <xf numFmtId="49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8" fontId="3" fillId="0" borderId="54" xfId="0" applyNumberFormat="1" applyFont="1" applyFill="1" applyBorder="1" applyAlignment="1" applyProtection="1">
      <alignment horizontal="center" vertical="center"/>
      <protection/>
    </xf>
    <xf numFmtId="188" fontId="3" fillId="0" borderId="40" xfId="0" applyNumberFormat="1" applyFont="1" applyFill="1" applyBorder="1" applyAlignment="1" applyProtection="1">
      <alignment horizontal="center" vertical="center"/>
      <protection/>
    </xf>
    <xf numFmtId="192" fontId="3" fillId="0" borderId="70" xfId="0" applyNumberFormat="1" applyFont="1" applyFill="1" applyBorder="1" applyAlignment="1" applyProtection="1">
      <alignment horizontal="center" vertical="center"/>
      <protection/>
    </xf>
    <xf numFmtId="192" fontId="3" fillId="0" borderId="71" xfId="0" applyNumberFormat="1" applyFont="1" applyFill="1" applyBorder="1" applyAlignment="1" applyProtection="1">
      <alignment horizontal="center" vertical="center"/>
      <protection/>
    </xf>
    <xf numFmtId="193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30" fillId="0" borderId="4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19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190" fontId="6" fillId="0" borderId="50" xfId="0" applyNumberFormat="1" applyFont="1" applyFill="1" applyBorder="1" applyAlignment="1" applyProtection="1">
      <alignment horizontal="center" vertical="center" wrapText="1"/>
      <protection/>
    </xf>
    <xf numFmtId="190" fontId="30" fillId="0" borderId="42" xfId="0" applyNumberFormat="1" applyFont="1" applyBorder="1" applyAlignment="1">
      <alignment horizontal="center" vertical="center" wrapText="1"/>
    </xf>
    <xf numFmtId="190" fontId="30" fillId="0" borderId="29" xfId="0" applyNumberFormat="1" applyFont="1" applyBorder="1" applyAlignment="1">
      <alignment horizontal="center" vertical="center" wrapText="1"/>
    </xf>
    <xf numFmtId="188" fontId="3" fillId="0" borderId="49" xfId="0" applyNumberFormat="1" applyFont="1" applyFill="1" applyBorder="1" applyAlignment="1" applyProtection="1">
      <alignment horizontal="center" vertical="center"/>
      <protection/>
    </xf>
    <xf numFmtId="188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88" fontId="6" fillId="0" borderId="54" xfId="0" applyNumberFormat="1" applyFont="1" applyFill="1" applyBorder="1" applyAlignment="1" applyProtection="1">
      <alignment horizontal="center" vertical="center"/>
      <protection/>
    </xf>
    <xf numFmtId="188" fontId="6" fillId="0" borderId="59" xfId="0" applyNumberFormat="1" applyFont="1" applyFill="1" applyBorder="1" applyAlignment="1" applyProtection="1">
      <alignment horizontal="center" vertical="center"/>
      <protection/>
    </xf>
    <xf numFmtId="188" fontId="6" fillId="0" borderId="72" xfId="0" applyNumberFormat="1" applyFont="1" applyFill="1" applyBorder="1" applyAlignment="1" applyProtection="1">
      <alignment horizontal="center" vertical="center"/>
      <protection/>
    </xf>
    <xf numFmtId="188" fontId="6" fillId="0" borderId="46" xfId="0" applyNumberFormat="1" applyFont="1" applyFill="1" applyBorder="1" applyAlignment="1" applyProtection="1">
      <alignment horizontal="center" vertical="center"/>
      <protection/>
    </xf>
    <xf numFmtId="190" fontId="31" fillId="34" borderId="10" xfId="0" applyNumberFormat="1" applyFont="1" applyFill="1" applyBorder="1" applyAlignment="1" applyProtection="1">
      <alignment horizontal="center" vertical="center" wrapText="1"/>
      <protection/>
    </xf>
    <xf numFmtId="204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53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188" fontId="3" fillId="0" borderId="33" xfId="0" applyNumberFormat="1" applyFont="1" applyFill="1" applyBorder="1" applyAlignment="1" applyProtection="1">
      <alignment horizontal="center" vertical="center"/>
      <protection/>
    </xf>
    <xf numFmtId="188" fontId="3" fillId="0" borderId="38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50" xfId="0" applyNumberFormat="1" applyFont="1" applyFill="1" applyBorder="1" applyAlignment="1" applyProtection="1">
      <alignment horizontal="center" vertical="center"/>
      <protection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right" vertical="center"/>
      <protection/>
    </xf>
    <xf numFmtId="0" fontId="3" fillId="0" borderId="39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right" vertical="top"/>
    </xf>
    <xf numFmtId="204" fontId="3" fillId="34" borderId="50" xfId="0" applyNumberFormat="1" applyFont="1" applyFill="1" applyBorder="1" applyAlignment="1" applyProtection="1">
      <alignment horizontal="center" vertical="center" wrapText="1"/>
      <protection/>
    </xf>
    <xf numFmtId="204" fontId="3" fillId="34" borderId="29" xfId="0" applyNumberFormat="1" applyFont="1" applyFill="1" applyBorder="1" applyAlignment="1" applyProtection="1">
      <alignment horizontal="center" vertical="center" wrapText="1"/>
      <protection/>
    </xf>
    <xf numFmtId="188" fontId="6" fillId="0" borderId="73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1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74" xfId="0" applyNumberFormat="1" applyFont="1" applyFill="1" applyBorder="1" applyAlignment="1" applyProtection="1">
      <alignment horizontal="center" vertical="center"/>
      <protection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0" fontId="6" fillId="32" borderId="54" xfId="0" applyFont="1" applyFill="1" applyBorder="1" applyAlignment="1">
      <alignment horizontal="right" vertical="center" wrapText="1"/>
    </xf>
    <xf numFmtId="0" fontId="6" fillId="32" borderId="46" xfId="0" applyFont="1" applyFill="1" applyBorder="1" applyAlignment="1">
      <alignment horizontal="right" vertical="center" wrapText="1"/>
    </xf>
    <xf numFmtId="190" fontId="6" fillId="32" borderId="50" xfId="0" applyNumberFormat="1" applyFont="1" applyFill="1" applyBorder="1" applyAlignment="1">
      <alignment horizontal="center" vertical="center" wrapText="1"/>
    </xf>
    <xf numFmtId="190" fontId="6" fillId="32" borderId="45" xfId="0" applyNumberFormat="1" applyFont="1" applyFill="1" applyBorder="1" applyAlignment="1">
      <alignment horizontal="center" vertical="center" wrapText="1"/>
    </xf>
    <xf numFmtId="190" fontId="6" fillId="32" borderId="42" xfId="0" applyNumberFormat="1" applyFont="1" applyFill="1" applyBorder="1" applyAlignment="1">
      <alignment horizontal="center" vertical="center" wrapText="1"/>
    </xf>
    <xf numFmtId="190" fontId="6" fillId="32" borderId="37" xfId="0" applyNumberFormat="1" applyFont="1" applyFill="1" applyBorder="1" applyAlignment="1">
      <alignment horizontal="center" vertical="center" wrapText="1"/>
    </xf>
    <xf numFmtId="188" fontId="3" fillId="0" borderId="75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9" fontId="3" fillId="0" borderId="74" xfId="0" applyNumberFormat="1" applyFont="1" applyFill="1" applyBorder="1" applyAlignment="1" applyProtection="1">
      <alignment horizontal="center" vertical="center"/>
      <protection/>
    </xf>
    <xf numFmtId="189" fontId="3" fillId="0" borderId="7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190" fontId="6" fillId="32" borderId="49" xfId="0" applyNumberFormat="1" applyFont="1" applyFill="1" applyBorder="1" applyAlignment="1">
      <alignment horizontal="right" vertical="center" wrapText="1"/>
    </xf>
    <xf numFmtId="190" fontId="6" fillId="32" borderId="29" xfId="0" applyNumberFormat="1" applyFont="1" applyFill="1" applyBorder="1" applyAlignment="1">
      <alignment horizontal="right" vertical="center" wrapText="1"/>
    </xf>
    <xf numFmtId="0" fontId="6" fillId="32" borderId="54" xfId="0" applyNumberFormat="1" applyFont="1" applyFill="1" applyBorder="1" applyAlignment="1" applyProtection="1">
      <alignment horizontal="center" vertical="center" wrapText="1"/>
      <protection/>
    </xf>
    <xf numFmtId="0" fontId="6" fillId="32" borderId="59" xfId="0" applyNumberFormat="1" applyFont="1" applyFill="1" applyBorder="1" applyAlignment="1" applyProtection="1">
      <alignment horizontal="center" vertical="center" wrapText="1"/>
      <protection/>
    </xf>
    <xf numFmtId="0" fontId="6" fillId="32" borderId="72" xfId="0" applyNumberFormat="1" applyFont="1" applyFill="1" applyBorder="1" applyAlignment="1" applyProtection="1">
      <alignment horizontal="center" vertical="center" wrapText="1"/>
      <protection/>
    </xf>
    <xf numFmtId="0" fontId="6" fillId="32" borderId="46" xfId="0" applyNumberFormat="1" applyFont="1" applyFill="1" applyBorder="1" applyAlignment="1" applyProtection="1">
      <alignment horizontal="center" vertical="center" wrapText="1"/>
      <protection/>
    </xf>
    <xf numFmtId="0" fontId="6" fillId="33" borderId="50" xfId="0" applyNumberFormat="1" applyFont="1" applyFill="1" applyBorder="1" applyAlignment="1" applyProtection="1">
      <alignment horizontal="right" vertical="center"/>
      <protection/>
    </xf>
    <xf numFmtId="0" fontId="6" fillId="33" borderId="29" xfId="0" applyNumberFormat="1" applyFont="1" applyFill="1" applyBorder="1" applyAlignment="1" applyProtection="1">
      <alignment horizontal="right" vertical="center"/>
      <protection/>
    </xf>
    <xf numFmtId="188" fontId="6" fillId="32" borderId="54" xfId="0" applyNumberFormat="1" applyFont="1" applyFill="1" applyBorder="1" applyAlignment="1" applyProtection="1">
      <alignment horizontal="center" vertical="center"/>
      <protection/>
    </xf>
    <xf numFmtId="188" fontId="6" fillId="32" borderId="59" xfId="0" applyNumberFormat="1" applyFont="1" applyFill="1" applyBorder="1" applyAlignment="1" applyProtection="1">
      <alignment horizontal="center" vertical="center"/>
      <protection/>
    </xf>
    <xf numFmtId="188" fontId="6" fillId="32" borderId="72" xfId="0" applyNumberFormat="1" applyFont="1" applyFill="1" applyBorder="1" applyAlignment="1" applyProtection="1">
      <alignment horizontal="center" vertical="center"/>
      <protection/>
    </xf>
    <xf numFmtId="188" fontId="6" fillId="32" borderId="46" xfId="0" applyNumberFormat="1" applyFont="1" applyFill="1" applyBorder="1" applyAlignment="1" applyProtection="1">
      <alignment horizontal="center" vertical="center"/>
      <protection/>
    </xf>
    <xf numFmtId="0" fontId="6" fillId="32" borderId="11" xfId="0" applyNumberFormat="1" applyFont="1" applyFill="1" applyBorder="1" applyAlignment="1" applyProtection="1">
      <alignment horizontal="right" vertical="center"/>
      <protection/>
    </xf>
    <xf numFmtId="0" fontId="6" fillId="32" borderId="36" xfId="0" applyNumberFormat="1" applyFont="1" applyFill="1" applyBorder="1" applyAlignment="1" applyProtection="1">
      <alignment horizontal="right" vertical="center"/>
      <protection/>
    </xf>
    <xf numFmtId="188" fontId="6" fillId="0" borderId="60" xfId="0" applyNumberFormat="1" applyFont="1" applyFill="1" applyBorder="1" applyAlignment="1" applyProtection="1">
      <alignment horizontal="center" vertical="center"/>
      <protection/>
    </xf>
    <xf numFmtId="188" fontId="6" fillId="0" borderId="77" xfId="0" applyNumberFormat="1" applyFont="1" applyFill="1" applyBorder="1" applyAlignment="1" applyProtection="1">
      <alignment horizontal="center" vertical="center"/>
      <protection/>
    </xf>
    <xf numFmtId="1" fontId="6" fillId="32" borderId="50" xfId="0" applyNumberFormat="1" applyFont="1" applyFill="1" applyBorder="1" applyAlignment="1">
      <alignment horizontal="center" vertical="center" wrapText="1"/>
    </xf>
    <xf numFmtId="1" fontId="6" fillId="32" borderId="42" xfId="0" applyNumberFormat="1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27" xfId="0" applyNumberFormat="1" applyFont="1" applyFill="1" applyBorder="1" applyAlignment="1" applyProtection="1">
      <alignment horizontal="center" vertical="center" textRotation="90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53" xfId="0" applyNumberFormat="1" applyFont="1" applyFill="1" applyBorder="1" applyAlignment="1" applyProtection="1">
      <alignment horizontal="center" vertical="center" wrapText="1"/>
      <protection/>
    </xf>
    <xf numFmtId="188" fontId="3" fillId="0" borderId="50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48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0" fontId="6" fillId="32" borderId="51" xfId="0" applyNumberFormat="1" applyFont="1" applyFill="1" applyBorder="1" applyAlignment="1" applyProtection="1">
      <alignment horizontal="center" vertical="center"/>
      <protection/>
    </xf>
    <xf numFmtId="0" fontId="6" fillId="32" borderId="45" xfId="0" applyNumberFormat="1" applyFont="1" applyFill="1" applyBorder="1" applyAlignment="1" applyProtection="1">
      <alignment horizontal="center" vertical="center"/>
      <protection/>
    </xf>
    <xf numFmtId="0" fontId="6" fillId="32" borderId="44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ЛП_бакалавр заочна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6"/>
  <sheetViews>
    <sheetView view="pageBreakPreview" zoomScale="76" zoomScaleNormal="50" zoomScaleSheetLayoutView="76" zoomScalePageLayoutView="0" workbookViewId="0" topLeftCell="A16">
      <selection activeCell="AB28" sqref="AB28:AS33"/>
    </sheetView>
  </sheetViews>
  <sheetFormatPr defaultColWidth="3.25390625" defaultRowHeight="12.75"/>
  <cols>
    <col min="1" max="1" width="3.25390625" style="93" customWidth="1"/>
    <col min="2" max="2" width="5.00390625" style="93" customWidth="1"/>
    <col min="3" max="3" width="5.125" style="93" customWidth="1"/>
    <col min="4" max="4" width="4.375" style="93" customWidth="1"/>
    <col min="5" max="5" width="5.625" style="93" customWidth="1"/>
    <col min="6" max="6" width="4.25390625" style="93" customWidth="1"/>
    <col min="7" max="8" width="4.375" style="93" customWidth="1"/>
    <col min="9" max="9" width="4.25390625" style="93" customWidth="1"/>
    <col min="10" max="10" width="4.875" style="93" customWidth="1"/>
    <col min="11" max="11" width="4.125" style="93" customWidth="1"/>
    <col min="12" max="12" width="4.75390625" style="93" customWidth="1"/>
    <col min="13" max="13" width="5.00390625" style="93" customWidth="1"/>
    <col min="14" max="14" width="4.25390625" style="93" customWidth="1"/>
    <col min="15" max="15" width="5.00390625" style="93" customWidth="1"/>
    <col min="16" max="16" width="5.125" style="93" customWidth="1"/>
    <col min="17" max="17" width="4.75390625" style="93" customWidth="1"/>
    <col min="18" max="19" width="4.00390625" style="93" customWidth="1"/>
    <col min="20" max="20" width="5.25390625" style="93" customWidth="1"/>
    <col min="21" max="21" width="5.625" style="93" customWidth="1"/>
    <col min="22" max="22" width="3.75390625" style="93" customWidth="1"/>
    <col min="23" max="23" width="4.875" style="93" customWidth="1"/>
    <col min="24" max="25" width="4.625" style="93" customWidth="1"/>
    <col min="26" max="26" width="3.875" style="93" customWidth="1"/>
    <col min="27" max="27" width="5.00390625" style="93" customWidth="1"/>
    <col min="28" max="28" width="5.375" style="93" customWidth="1"/>
    <col min="29" max="29" width="6.00390625" style="93" customWidth="1"/>
    <col min="30" max="30" width="5.25390625" style="93" customWidth="1"/>
    <col min="31" max="31" width="5.625" style="93" customWidth="1"/>
    <col min="32" max="32" width="5.75390625" style="93" customWidth="1"/>
    <col min="33" max="33" width="5.625" style="93" customWidth="1"/>
    <col min="34" max="34" width="5.875" style="93" customWidth="1"/>
    <col min="35" max="35" width="5.00390625" style="93" customWidth="1"/>
    <col min="36" max="36" width="4.25390625" style="93" customWidth="1"/>
    <col min="37" max="37" width="5.875" style="93" customWidth="1"/>
    <col min="38" max="38" width="6.625" style="93" customWidth="1"/>
    <col min="39" max="39" width="6.125" style="93" customWidth="1"/>
    <col min="40" max="41" width="6.25390625" style="93" customWidth="1"/>
    <col min="42" max="42" width="5.75390625" style="93" customWidth="1"/>
    <col min="43" max="43" width="5.125" style="93" customWidth="1"/>
    <col min="44" max="44" width="4.625" style="93" customWidth="1"/>
    <col min="45" max="46" width="4.00390625" style="93" customWidth="1"/>
    <col min="47" max="47" width="5.00390625" style="93" customWidth="1"/>
    <col min="48" max="48" width="4.375" style="93" customWidth="1"/>
    <col min="49" max="50" width="4.875" style="93" customWidth="1"/>
    <col min="51" max="51" width="3.75390625" style="93" customWidth="1"/>
    <col min="52" max="53" width="3.625" style="93" bestFit="1" customWidth="1"/>
    <col min="54" max="54" width="4.00390625" style="93" customWidth="1"/>
    <col min="55" max="16384" width="3.25390625" style="93" customWidth="1"/>
  </cols>
  <sheetData>
    <row r="1" ht="43.5" customHeight="1"/>
    <row r="2" spans="2:54" ht="30"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0" t="s">
        <v>81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2:54" ht="20.25" customHeight="1">
      <c r="B3" s="394" t="s">
        <v>14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2:54" ht="30.75">
      <c r="B4" s="392" t="s">
        <v>38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 t="s">
        <v>15</v>
      </c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</row>
    <row r="5" spans="2:54" ht="26.25" customHeight="1">
      <c r="B5" s="394" t="s">
        <v>203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</row>
    <row r="6" spans="2:54" s="97" customFormat="1" ht="23.25" customHeight="1"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398" t="s">
        <v>210</v>
      </c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</row>
    <row r="7" spans="2:54" s="97" customFormat="1" ht="22.5" customHeight="1">
      <c r="B7" s="394" t="s">
        <v>228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</row>
    <row r="8" spans="2:54" s="97" customFormat="1" ht="27" customHeigh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417" t="s">
        <v>82</v>
      </c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111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</row>
    <row r="9" spans="17:55" s="97" customFormat="1" ht="27.75" customHeight="1">
      <c r="Q9" s="408" t="s">
        <v>95</v>
      </c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414" t="s">
        <v>116</v>
      </c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92"/>
    </row>
    <row r="10" spans="17:55" s="97" customFormat="1" ht="27.75" customHeight="1">
      <c r="Q10" s="408" t="s">
        <v>206</v>
      </c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96"/>
      <c r="AN10" s="414" t="s">
        <v>114</v>
      </c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92"/>
    </row>
    <row r="11" spans="17:54" s="97" customFormat="1" ht="27.75" customHeight="1">
      <c r="Q11" s="408" t="s">
        <v>207</v>
      </c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96"/>
      <c r="AM11" s="96"/>
      <c r="AN11" s="412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</row>
    <row r="12" spans="17:54" s="97" customFormat="1" ht="26.25">
      <c r="Q12" s="410" t="s">
        <v>209</v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</row>
    <row r="13" spans="17:54" s="97" customFormat="1" ht="27.75" customHeight="1">
      <c r="Q13" s="346" t="s">
        <v>208</v>
      </c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</row>
    <row r="14" spans="42:54" s="97" customFormat="1" ht="18.75"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</row>
    <row r="15" spans="2:54" s="97" customFormat="1" ht="22.5">
      <c r="B15" s="416" t="s">
        <v>83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</row>
    <row r="16" spans="2:54" s="97" customFormat="1" ht="18.7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</row>
    <row r="17" spans="2:54" ht="18" customHeight="1">
      <c r="B17" s="415" t="s">
        <v>12</v>
      </c>
      <c r="C17" s="349" t="s">
        <v>0</v>
      </c>
      <c r="D17" s="349"/>
      <c r="E17" s="349"/>
      <c r="F17" s="349"/>
      <c r="G17" s="349" t="s">
        <v>1</v>
      </c>
      <c r="H17" s="349"/>
      <c r="I17" s="349"/>
      <c r="J17" s="349"/>
      <c r="K17" s="435" t="s">
        <v>2</v>
      </c>
      <c r="L17" s="405"/>
      <c r="M17" s="405"/>
      <c r="N17" s="405"/>
      <c r="O17" s="405"/>
      <c r="P17" s="404" t="s">
        <v>3</v>
      </c>
      <c r="Q17" s="405"/>
      <c r="R17" s="405"/>
      <c r="S17" s="406"/>
      <c r="T17" s="348" t="s">
        <v>4</v>
      </c>
      <c r="U17" s="343"/>
      <c r="V17" s="343"/>
      <c r="W17" s="343"/>
      <c r="X17" s="345"/>
      <c r="Y17" s="349" t="s">
        <v>5</v>
      </c>
      <c r="Z17" s="349"/>
      <c r="AA17" s="349"/>
      <c r="AB17" s="349"/>
      <c r="AC17" s="348" t="s">
        <v>6</v>
      </c>
      <c r="AD17" s="344"/>
      <c r="AE17" s="344"/>
      <c r="AF17" s="345"/>
      <c r="AG17" s="348" t="s">
        <v>7</v>
      </c>
      <c r="AH17" s="344"/>
      <c r="AI17" s="344"/>
      <c r="AJ17" s="345"/>
      <c r="AK17" s="348" t="s">
        <v>8</v>
      </c>
      <c r="AL17" s="344"/>
      <c r="AM17" s="344"/>
      <c r="AN17" s="344"/>
      <c r="AO17" s="345"/>
      <c r="AP17" s="349" t="s">
        <v>9</v>
      </c>
      <c r="AQ17" s="349"/>
      <c r="AR17" s="349"/>
      <c r="AS17" s="349"/>
      <c r="AT17" s="348" t="s">
        <v>10</v>
      </c>
      <c r="AU17" s="343"/>
      <c r="AV17" s="343"/>
      <c r="AW17" s="343"/>
      <c r="AX17" s="345"/>
      <c r="AY17" s="343" t="s">
        <v>11</v>
      </c>
      <c r="AZ17" s="344"/>
      <c r="BA17" s="344"/>
      <c r="BB17" s="345"/>
    </row>
    <row r="18" spans="2:54" s="101" customFormat="1" ht="20.25" customHeight="1">
      <c r="B18" s="415"/>
      <c r="C18" s="304">
        <v>1</v>
      </c>
      <c r="D18" s="304">
        <v>2</v>
      </c>
      <c r="E18" s="304">
        <v>3</v>
      </c>
      <c r="F18" s="304">
        <v>4</v>
      </c>
      <c r="G18" s="304">
        <v>5</v>
      </c>
      <c r="H18" s="304">
        <v>6</v>
      </c>
      <c r="I18" s="304">
        <v>7</v>
      </c>
      <c r="J18" s="304">
        <v>8</v>
      </c>
      <c r="K18" s="304">
        <v>9</v>
      </c>
      <c r="L18" s="304">
        <v>10</v>
      </c>
      <c r="M18" s="304">
        <v>11</v>
      </c>
      <c r="N18" s="304">
        <v>12</v>
      </c>
      <c r="O18" s="304">
        <v>13</v>
      </c>
      <c r="P18" s="304">
        <v>14</v>
      </c>
      <c r="Q18" s="304">
        <v>15</v>
      </c>
      <c r="R18" s="304">
        <v>16</v>
      </c>
      <c r="S18" s="304">
        <v>17</v>
      </c>
      <c r="T18" s="304">
        <v>18</v>
      </c>
      <c r="U18" s="304">
        <v>19</v>
      </c>
      <c r="V18" s="304">
        <v>20</v>
      </c>
      <c r="W18" s="304">
        <v>21</v>
      </c>
      <c r="X18" s="304">
        <v>22</v>
      </c>
      <c r="Y18" s="304">
        <v>23</v>
      </c>
      <c r="Z18" s="304">
        <v>24</v>
      </c>
      <c r="AA18" s="304">
        <v>25</v>
      </c>
      <c r="AB18" s="304">
        <v>26</v>
      </c>
      <c r="AC18" s="304">
        <v>27</v>
      </c>
      <c r="AD18" s="304">
        <v>28</v>
      </c>
      <c r="AE18" s="304">
        <v>29</v>
      </c>
      <c r="AF18" s="304">
        <v>30</v>
      </c>
      <c r="AG18" s="304">
        <v>31</v>
      </c>
      <c r="AH18" s="304">
        <v>32</v>
      </c>
      <c r="AI18" s="304">
        <v>33</v>
      </c>
      <c r="AJ18" s="304">
        <v>34</v>
      </c>
      <c r="AK18" s="304">
        <v>35</v>
      </c>
      <c r="AL18" s="304">
        <v>36</v>
      </c>
      <c r="AM18" s="304">
        <v>37</v>
      </c>
      <c r="AN18" s="304">
        <v>38</v>
      </c>
      <c r="AO18" s="304">
        <v>39</v>
      </c>
      <c r="AP18" s="304">
        <v>40</v>
      </c>
      <c r="AQ18" s="304">
        <v>41</v>
      </c>
      <c r="AR18" s="304">
        <v>42</v>
      </c>
      <c r="AS18" s="304">
        <v>43</v>
      </c>
      <c r="AT18" s="304">
        <v>44</v>
      </c>
      <c r="AU18" s="304">
        <v>45</v>
      </c>
      <c r="AV18" s="304">
        <v>46</v>
      </c>
      <c r="AW18" s="304">
        <v>47</v>
      </c>
      <c r="AX18" s="304">
        <v>48</v>
      </c>
      <c r="AY18" s="304">
        <v>49</v>
      </c>
      <c r="AZ18" s="304">
        <v>50</v>
      </c>
      <c r="BA18" s="304">
        <v>51</v>
      </c>
      <c r="BB18" s="304">
        <v>52</v>
      </c>
    </row>
    <row r="19" spans="2:54" ht="19.5" customHeight="1">
      <c r="B19" s="305" t="s">
        <v>211</v>
      </c>
      <c r="C19" s="306" t="s">
        <v>48</v>
      </c>
      <c r="D19" s="307"/>
      <c r="E19" s="308"/>
      <c r="F19" s="306"/>
      <c r="G19" s="306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9" t="s">
        <v>16</v>
      </c>
      <c r="S19" s="309" t="s">
        <v>48</v>
      </c>
      <c r="T19" s="309" t="s">
        <v>17</v>
      </c>
      <c r="U19" s="309" t="s">
        <v>17</v>
      </c>
      <c r="V19" s="309"/>
      <c r="W19" s="309"/>
      <c r="X19" s="309"/>
      <c r="Y19" s="309"/>
      <c r="Z19" s="309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9"/>
      <c r="AR19" s="309" t="s">
        <v>16</v>
      </c>
      <c r="AS19" s="309" t="s">
        <v>17</v>
      </c>
      <c r="AT19" s="309" t="s">
        <v>17</v>
      </c>
      <c r="AU19" s="309" t="s">
        <v>17</v>
      </c>
      <c r="AV19" s="309" t="s">
        <v>17</v>
      </c>
      <c r="AW19" s="309" t="s">
        <v>17</v>
      </c>
      <c r="AX19" s="309" t="s">
        <v>17</v>
      </c>
      <c r="AY19" s="309" t="s">
        <v>17</v>
      </c>
      <c r="AZ19" s="309" t="s">
        <v>17</v>
      </c>
      <c r="BA19" s="309" t="s">
        <v>17</v>
      </c>
      <c r="BB19" s="309" t="s">
        <v>17</v>
      </c>
    </row>
    <row r="20" spans="2:54" ht="19.5" customHeight="1">
      <c r="B20" s="310" t="s">
        <v>212</v>
      </c>
      <c r="C20" s="306" t="s">
        <v>48</v>
      </c>
      <c r="D20" s="307"/>
      <c r="E20" s="310"/>
      <c r="F20" s="310"/>
      <c r="G20" s="306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9" t="s">
        <v>16</v>
      </c>
      <c r="S20" s="309" t="s">
        <v>48</v>
      </c>
      <c r="T20" s="309" t="s">
        <v>17</v>
      </c>
      <c r="U20" s="309" t="s">
        <v>17</v>
      </c>
      <c r="V20" s="309"/>
      <c r="W20" s="309"/>
      <c r="X20" s="309"/>
      <c r="Y20" s="309"/>
      <c r="Z20" s="309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9"/>
      <c r="AR20" s="309" t="s">
        <v>16</v>
      </c>
      <c r="AS20" s="309" t="s">
        <v>17</v>
      </c>
      <c r="AT20" s="309" t="s">
        <v>17</v>
      </c>
      <c r="AU20" s="309" t="s">
        <v>17</v>
      </c>
      <c r="AV20" s="309" t="s">
        <v>17</v>
      </c>
      <c r="AW20" s="309" t="s">
        <v>17</v>
      </c>
      <c r="AX20" s="309" t="s">
        <v>17</v>
      </c>
      <c r="AY20" s="309" t="s">
        <v>17</v>
      </c>
      <c r="AZ20" s="309" t="s">
        <v>17</v>
      </c>
      <c r="BA20" s="309" t="s">
        <v>17</v>
      </c>
      <c r="BB20" s="309" t="s">
        <v>17</v>
      </c>
    </row>
    <row r="21" spans="2:54" ht="19.5" customHeight="1">
      <c r="B21" s="310" t="s">
        <v>213</v>
      </c>
      <c r="C21" s="306" t="s">
        <v>48</v>
      </c>
      <c r="D21" s="307" t="s">
        <v>214</v>
      </c>
      <c r="E21" s="310"/>
      <c r="F21" s="310"/>
      <c r="G21" s="306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9" t="s">
        <v>16</v>
      </c>
      <c r="S21" s="309" t="s">
        <v>77</v>
      </c>
      <c r="T21" s="309" t="s">
        <v>48</v>
      </c>
      <c r="U21" s="309" t="s">
        <v>17</v>
      </c>
      <c r="V21" s="309"/>
      <c r="W21" s="309"/>
      <c r="X21" s="309"/>
      <c r="Y21" s="309"/>
      <c r="Z21" s="309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 t="s">
        <v>85</v>
      </c>
      <c r="AR21" s="309" t="s">
        <v>16</v>
      </c>
      <c r="AS21" s="309" t="s">
        <v>17</v>
      </c>
      <c r="AT21" s="309" t="s">
        <v>17</v>
      </c>
      <c r="AU21" s="309" t="s">
        <v>17</v>
      </c>
      <c r="AV21" s="309" t="s">
        <v>17</v>
      </c>
      <c r="AW21" s="309" t="s">
        <v>17</v>
      </c>
      <c r="AX21" s="309" t="s">
        <v>17</v>
      </c>
      <c r="AY21" s="309" t="s">
        <v>17</v>
      </c>
      <c r="AZ21" s="309" t="s">
        <v>17</v>
      </c>
      <c r="BA21" s="309" t="s">
        <v>17</v>
      </c>
      <c r="BB21" s="309" t="s">
        <v>17</v>
      </c>
    </row>
    <row r="22" spans="2:54" ht="19.5" customHeight="1">
      <c r="B22" s="310" t="s">
        <v>215</v>
      </c>
      <c r="C22" s="306" t="s">
        <v>48</v>
      </c>
      <c r="D22" s="307" t="s">
        <v>214</v>
      </c>
      <c r="E22" s="310"/>
      <c r="F22" s="310"/>
      <c r="G22" s="306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9" t="s">
        <v>16</v>
      </c>
      <c r="S22" s="309" t="s">
        <v>77</v>
      </c>
      <c r="T22" s="309" t="s">
        <v>48</v>
      </c>
      <c r="U22" s="309" t="s">
        <v>17</v>
      </c>
      <c r="V22" s="309"/>
      <c r="W22" s="309"/>
      <c r="X22" s="309"/>
      <c r="Y22" s="309"/>
      <c r="Z22" s="309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 t="s">
        <v>85</v>
      </c>
      <c r="AR22" s="309" t="s">
        <v>16</v>
      </c>
      <c r="AS22" s="311" t="s">
        <v>17</v>
      </c>
      <c r="AT22" s="311" t="s">
        <v>17</v>
      </c>
      <c r="AU22" s="309" t="s">
        <v>17</v>
      </c>
      <c r="AV22" s="309" t="s">
        <v>17</v>
      </c>
      <c r="AW22" s="311" t="s">
        <v>17</v>
      </c>
      <c r="AX22" s="311" t="s">
        <v>17</v>
      </c>
      <c r="AY22" s="309" t="s">
        <v>17</v>
      </c>
      <c r="AZ22" s="309" t="s">
        <v>17</v>
      </c>
      <c r="BA22" s="309" t="s">
        <v>17</v>
      </c>
      <c r="BB22" s="309" t="s">
        <v>17</v>
      </c>
    </row>
    <row r="23" spans="2:54" ht="19.5" customHeight="1">
      <c r="B23" s="310" t="s">
        <v>216</v>
      </c>
      <c r="C23" s="309" t="s">
        <v>13</v>
      </c>
      <c r="D23" s="312" t="s">
        <v>13</v>
      </c>
      <c r="E23" s="312" t="s">
        <v>13</v>
      </c>
      <c r="F23" s="312" t="s">
        <v>13</v>
      </c>
      <c r="G23" s="312" t="s">
        <v>13</v>
      </c>
      <c r="H23" s="312" t="s">
        <v>13</v>
      </c>
      <c r="I23" s="312" t="s">
        <v>13</v>
      </c>
      <c r="J23" s="312" t="s">
        <v>13</v>
      </c>
      <c r="K23" s="312" t="s">
        <v>13</v>
      </c>
      <c r="L23" s="312" t="s">
        <v>13</v>
      </c>
      <c r="M23" s="312" t="s">
        <v>13</v>
      </c>
      <c r="N23" s="309" t="s">
        <v>13</v>
      </c>
      <c r="O23" s="312" t="s">
        <v>13</v>
      </c>
      <c r="P23" s="312" t="s">
        <v>13</v>
      </c>
      <c r="Q23" s="312" t="s">
        <v>80</v>
      </c>
      <c r="R23" s="312" t="s">
        <v>80</v>
      </c>
      <c r="S23" s="309"/>
      <c r="T23" s="307"/>
      <c r="U23" s="307"/>
      <c r="V23" s="312"/>
      <c r="W23" s="309"/>
      <c r="X23" s="307"/>
      <c r="Y23" s="307"/>
      <c r="Z23" s="307"/>
      <c r="AA23" s="307"/>
      <c r="AB23" s="307"/>
      <c r="AC23" s="307"/>
      <c r="AD23" s="309"/>
      <c r="AE23" s="309"/>
      <c r="AF23" s="312"/>
      <c r="AG23" s="312"/>
      <c r="AH23" s="312"/>
      <c r="AI23" s="309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 t="s">
        <v>84</v>
      </c>
      <c r="AU23" s="308" t="s">
        <v>84</v>
      </c>
      <c r="AV23" s="308" t="s">
        <v>84</v>
      </c>
      <c r="AW23" s="308" t="s">
        <v>84</v>
      </c>
      <c r="AX23" s="308" t="s">
        <v>84</v>
      </c>
      <c r="AY23" s="308" t="s">
        <v>84</v>
      </c>
      <c r="AZ23" s="308" t="s">
        <v>84</v>
      </c>
      <c r="BA23" s="308" t="s">
        <v>84</v>
      </c>
      <c r="BB23" s="308" t="s">
        <v>84</v>
      </c>
    </row>
    <row r="24" spans="2:54" s="103" customFormat="1" ht="21" customHeight="1">
      <c r="B24" s="367" t="s">
        <v>86</v>
      </c>
      <c r="C24" s="367"/>
      <c r="D24" s="367"/>
      <c r="E24" s="367"/>
      <c r="F24" s="367"/>
      <c r="G24" s="367"/>
      <c r="H24" s="367"/>
      <c r="I24" s="367"/>
      <c r="J24" s="367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102"/>
      <c r="AX24" s="102"/>
      <c r="AY24" s="102"/>
      <c r="AZ24" s="102"/>
      <c r="BA24" s="102"/>
      <c r="BB24" s="93"/>
    </row>
    <row r="25" spans="49:53" ht="15.75">
      <c r="AW25" s="102"/>
      <c r="AX25" s="102"/>
      <c r="AY25" s="102"/>
      <c r="AZ25" s="102"/>
      <c r="BA25" s="102"/>
    </row>
    <row r="26" spans="2:54" ht="21.75" customHeight="1">
      <c r="B26" s="104" t="s">
        <v>217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6"/>
      <c r="AY26" s="106"/>
      <c r="AZ26" s="106"/>
      <c r="BA26" s="106"/>
      <c r="BB26" s="97"/>
    </row>
    <row r="27" spans="2:54" ht="18.75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97"/>
    </row>
    <row r="28" spans="1:54" ht="22.5" customHeight="1">
      <c r="A28" s="97"/>
      <c r="B28" s="400" t="s">
        <v>12</v>
      </c>
      <c r="C28" s="359"/>
      <c r="D28" s="401" t="s">
        <v>87</v>
      </c>
      <c r="E28" s="407"/>
      <c r="F28" s="407"/>
      <c r="G28" s="401" t="s">
        <v>88</v>
      </c>
      <c r="H28" s="401"/>
      <c r="I28" s="401"/>
      <c r="J28" s="442" t="s">
        <v>89</v>
      </c>
      <c r="K28" s="443"/>
      <c r="L28" s="443"/>
      <c r="M28" s="443"/>
      <c r="N28" s="444"/>
      <c r="O28" s="378" t="s">
        <v>90</v>
      </c>
      <c r="P28" s="359"/>
      <c r="Q28" s="360"/>
      <c r="R28" s="358" t="s">
        <v>91</v>
      </c>
      <c r="S28" s="427"/>
      <c r="T28" s="428"/>
      <c r="U28" s="358" t="s">
        <v>201</v>
      </c>
      <c r="V28" s="359"/>
      <c r="W28" s="360"/>
      <c r="X28" s="358" t="s">
        <v>92</v>
      </c>
      <c r="Y28" s="359"/>
      <c r="Z28" s="360"/>
      <c r="AA28" s="113"/>
      <c r="AB28" s="438" t="s">
        <v>93</v>
      </c>
      <c r="AC28" s="439"/>
      <c r="AD28" s="439"/>
      <c r="AE28" s="439"/>
      <c r="AF28" s="439"/>
      <c r="AG28" s="421"/>
      <c r="AH28" s="421"/>
      <c r="AI28" s="421"/>
      <c r="AJ28" s="441" t="s">
        <v>94</v>
      </c>
      <c r="AK28" s="407"/>
      <c r="AL28" s="439"/>
      <c r="AM28" s="421"/>
      <c r="AN28" s="421"/>
      <c r="AO28" s="421"/>
      <c r="AP28" s="401" t="s">
        <v>62</v>
      </c>
      <c r="AQ28" s="426"/>
      <c r="AR28" s="426"/>
      <c r="AS28" s="426"/>
      <c r="AT28" s="313"/>
      <c r="AU28" s="313"/>
      <c r="AV28" s="313"/>
      <c r="AW28" s="313"/>
      <c r="AX28" s="313"/>
      <c r="AY28" s="424"/>
      <c r="AZ28" s="424"/>
      <c r="BA28" s="424"/>
      <c r="BB28" s="425"/>
    </row>
    <row r="29" spans="1:54" ht="18.75">
      <c r="A29" s="97"/>
      <c r="B29" s="361"/>
      <c r="C29" s="379"/>
      <c r="D29" s="407"/>
      <c r="E29" s="407"/>
      <c r="F29" s="407"/>
      <c r="G29" s="401"/>
      <c r="H29" s="401"/>
      <c r="I29" s="401"/>
      <c r="J29" s="445"/>
      <c r="K29" s="446"/>
      <c r="L29" s="446"/>
      <c r="M29" s="446"/>
      <c r="N29" s="447"/>
      <c r="O29" s="379"/>
      <c r="P29" s="362"/>
      <c r="Q29" s="363"/>
      <c r="R29" s="429"/>
      <c r="S29" s="430"/>
      <c r="T29" s="431"/>
      <c r="U29" s="361"/>
      <c r="V29" s="362"/>
      <c r="W29" s="363"/>
      <c r="X29" s="361"/>
      <c r="Y29" s="362"/>
      <c r="Z29" s="363"/>
      <c r="AA29" s="113"/>
      <c r="AB29" s="439"/>
      <c r="AC29" s="439"/>
      <c r="AD29" s="439"/>
      <c r="AE29" s="439"/>
      <c r="AF29" s="439"/>
      <c r="AG29" s="421"/>
      <c r="AH29" s="421"/>
      <c r="AI29" s="421"/>
      <c r="AJ29" s="407"/>
      <c r="AK29" s="407"/>
      <c r="AL29" s="439"/>
      <c r="AM29" s="421"/>
      <c r="AN29" s="421"/>
      <c r="AO29" s="421"/>
      <c r="AP29" s="426"/>
      <c r="AQ29" s="426"/>
      <c r="AR29" s="426"/>
      <c r="AS29" s="426"/>
      <c r="AT29" s="313"/>
      <c r="AU29" s="313"/>
      <c r="AV29" s="313"/>
      <c r="AW29" s="313"/>
      <c r="AX29" s="313"/>
      <c r="AY29" s="424"/>
      <c r="AZ29" s="424"/>
      <c r="BA29" s="424"/>
      <c r="BB29" s="425"/>
    </row>
    <row r="30" spans="1:54" ht="18.75">
      <c r="A30" s="97"/>
      <c r="B30" s="364"/>
      <c r="C30" s="365"/>
      <c r="D30" s="407"/>
      <c r="E30" s="407"/>
      <c r="F30" s="407"/>
      <c r="G30" s="401"/>
      <c r="H30" s="401"/>
      <c r="I30" s="401"/>
      <c r="J30" s="448"/>
      <c r="K30" s="449"/>
      <c r="L30" s="449"/>
      <c r="M30" s="449"/>
      <c r="N30" s="450"/>
      <c r="O30" s="365"/>
      <c r="P30" s="365"/>
      <c r="Q30" s="366"/>
      <c r="R30" s="432"/>
      <c r="S30" s="433"/>
      <c r="T30" s="434"/>
      <c r="U30" s="364"/>
      <c r="V30" s="365"/>
      <c r="W30" s="366"/>
      <c r="X30" s="364"/>
      <c r="Y30" s="365"/>
      <c r="Z30" s="366"/>
      <c r="AA30" s="113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6"/>
      <c r="AQ30" s="426"/>
      <c r="AR30" s="426"/>
      <c r="AS30" s="426"/>
      <c r="AT30" s="313"/>
      <c r="AU30" s="313"/>
      <c r="AV30" s="313"/>
      <c r="AW30" s="313"/>
      <c r="AX30" s="313"/>
      <c r="AY30" s="424"/>
      <c r="AZ30" s="424"/>
      <c r="BA30" s="424"/>
      <c r="BB30" s="425"/>
    </row>
    <row r="31" spans="1:54" ht="18.75" customHeight="1">
      <c r="A31" s="97"/>
      <c r="B31" s="402">
        <v>1</v>
      </c>
      <c r="C31" s="403"/>
      <c r="D31" s="380">
        <v>37</v>
      </c>
      <c r="E31" s="381"/>
      <c r="F31" s="382"/>
      <c r="G31" s="380">
        <v>2</v>
      </c>
      <c r="H31" s="381"/>
      <c r="I31" s="382"/>
      <c r="J31" s="350">
        <v>2</v>
      </c>
      <c r="K31" s="351"/>
      <c r="L31" s="351"/>
      <c r="M31" s="351"/>
      <c r="N31" s="352"/>
      <c r="O31" s="395"/>
      <c r="P31" s="396"/>
      <c r="Q31" s="397"/>
      <c r="R31" s="389"/>
      <c r="S31" s="373"/>
      <c r="T31" s="374"/>
      <c r="U31" s="380">
        <v>8</v>
      </c>
      <c r="V31" s="381"/>
      <c r="W31" s="382"/>
      <c r="X31" s="380">
        <f>SUM(D31:W31)</f>
        <v>49</v>
      </c>
      <c r="Y31" s="381"/>
      <c r="Z31" s="382"/>
      <c r="AA31" s="113"/>
      <c r="AB31" s="440" t="s">
        <v>18</v>
      </c>
      <c r="AC31" s="440"/>
      <c r="AD31" s="440"/>
      <c r="AE31" s="440"/>
      <c r="AF31" s="440"/>
      <c r="AG31" s="426"/>
      <c r="AH31" s="426"/>
      <c r="AI31" s="426"/>
      <c r="AJ31" s="420" t="s">
        <v>115</v>
      </c>
      <c r="AK31" s="420"/>
      <c r="AL31" s="420"/>
      <c r="AM31" s="421"/>
      <c r="AN31" s="421"/>
      <c r="AO31" s="421"/>
      <c r="AP31" s="422">
        <v>13</v>
      </c>
      <c r="AQ31" s="423"/>
      <c r="AR31" s="423"/>
      <c r="AS31" s="423"/>
      <c r="AT31" s="313"/>
      <c r="AU31" s="313"/>
      <c r="AV31" s="313"/>
      <c r="AW31" s="313"/>
      <c r="AX31" s="313"/>
      <c r="AY31" s="424"/>
      <c r="AZ31" s="424"/>
      <c r="BA31" s="424"/>
      <c r="BB31" s="425"/>
    </row>
    <row r="32" spans="1:54" ht="18.75" customHeight="1">
      <c r="A32" s="97"/>
      <c r="B32" s="353">
        <v>2</v>
      </c>
      <c r="C32" s="354"/>
      <c r="D32" s="380">
        <v>37</v>
      </c>
      <c r="E32" s="381"/>
      <c r="F32" s="382"/>
      <c r="G32" s="380">
        <v>2</v>
      </c>
      <c r="H32" s="381"/>
      <c r="I32" s="382"/>
      <c r="J32" s="350">
        <v>2</v>
      </c>
      <c r="K32" s="351"/>
      <c r="L32" s="351"/>
      <c r="M32" s="351"/>
      <c r="N32" s="352"/>
      <c r="O32" s="369"/>
      <c r="P32" s="370"/>
      <c r="Q32" s="371"/>
      <c r="R32" s="389"/>
      <c r="S32" s="373"/>
      <c r="T32" s="374"/>
      <c r="U32" s="380">
        <v>11</v>
      </c>
      <c r="V32" s="381"/>
      <c r="W32" s="382"/>
      <c r="X32" s="380">
        <f>SUM(D32:W32)</f>
        <v>52</v>
      </c>
      <c r="Y32" s="381"/>
      <c r="Z32" s="382"/>
      <c r="AA32" s="113"/>
      <c r="AB32" s="440"/>
      <c r="AC32" s="440"/>
      <c r="AD32" s="440"/>
      <c r="AE32" s="440"/>
      <c r="AF32" s="440"/>
      <c r="AG32" s="426"/>
      <c r="AH32" s="426"/>
      <c r="AI32" s="426"/>
      <c r="AJ32" s="420"/>
      <c r="AK32" s="420"/>
      <c r="AL32" s="420"/>
      <c r="AM32" s="421"/>
      <c r="AN32" s="421"/>
      <c r="AO32" s="421"/>
      <c r="AP32" s="423"/>
      <c r="AQ32" s="423"/>
      <c r="AR32" s="423"/>
      <c r="AS32" s="423"/>
      <c r="AT32" s="313"/>
      <c r="AU32" s="313"/>
      <c r="AV32" s="313"/>
      <c r="AW32" s="313"/>
      <c r="AX32" s="313"/>
      <c r="AY32" s="419"/>
      <c r="AZ32" s="419"/>
      <c r="BA32" s="419"/>
      <c r="BB32" s="419"/>
    </row>
    <row r="33" spans="1:54" ht="18.75">
      <c r="A33" s="97"/>
      <c r="B33" s="353">
        <v>3</v>
      </c>
      <c r="C33" s="354"/>
      <c r="D33" s="383">
        <v>36.5</v>
      </c>
      <c r="E33" s="356"/>
      <c r="F33" s="357"/>
      <c r="G33" s="355">
        <v>3</v>
      </c>
      <c r="H33" s="356"/>
      <c r="I33" s="357"/>
      <c r="J33" s="350">
        <v>3</v>
      </c>
      <c r="K33" s="351"/>
      <c r="L33" s="351"/>
      <c r="M33" s="351"/>
      <c r="N33" s="352"/>
      <c r="O33" s="369"/>
      <c r="P33" s="370"/>
      <c r="Q33" s="371"/>
      <c r="R33" s="389"/>
      <c r="S33" s="373"/>
      <c r="T33" s="374"/>
      <c r="U33" s="383">
        <v>9.5</v>
      </c>
      <c r="V33" s="356"/>
      <c r="W33" s="357"/>
      <c r="X33" s="380">
        <f>SUM(D33:W33)</f>
        <v>52</v>
      </c>
      <c r="Y33" s="381"/>
      <c r="Z33" s="382"/>
      <c r="AA33" s="113"/>
      <c r="AB33" s="440"/>
      <c r="AC33" s="440"/>
      <c r="AD33" s="440"/>
      <c r="AE33" s="440"/>
      <c r="AF33" s="440"/>
      <c r="AG33" s="426"/>
      <c r="AH33" s="426"/>
      <c r="AI33" s="426"/>
      <c r="AJ33" s="420"/>
      <c r="AK33" s="420"/>
      <c r="AL33" s="420"/>
      <c r="AM33" s="421"/>
      <c r="AN33" s="421"/>
      <c r="AO33" s="421"/>
      <c r="AP33" s="423"/>
      <c r="AQ33" s="423"/>
      <c r="AR33" s="423"/>
      <c r="AS33" s="423"/>
      <c r="AT33" s="313"/>
      <c r="AU33" s="313"/>
      <c r="AV33" s="313"/>
      <c r="AW33" s="313"/>
      <c r="AX33" s="313"/>
      <c r="AY33" s="419"/>
      <c r="AZ33" s="419"/>
      <c r="BA33" s="419"/>
      <c r="BB33" s="419"/>
    </row>
    <row r="34" spans="1:54" ht="19.5" customHeight="1">
      <c r="A34" s="97"/>
      <c r="B34" s="353">
        <v>4</v>
      </c>
      <c r="C34" s="354"/>
      <c r="D34" s="383">
        <v>36.5</v>
      </c>
      <c r="E34" s="356"/>
      <c r="F34" s="357"/>
      <c r="G34" s="355">
        <v>3</v>
      </c>
      <c r="H34" s="356"/>
      <c r="I34" s="357"/>
      <c r="J34" s="350">
        <v>3</v>
      </c>
      <c r="K34" s="351"/>
      <c r="L34" s="351"/>
      <c r="M34" s="351"/>
      <c r="N34" s="352"/>
      <c r="O34" s="369"/>
      <c r="P34" s="370"/>
      <c r="Q34" s="371"/>
      <c r="R34" s="372"/>
      <c r="S34" s="373"/>
      <c r="T34" s="374"/>
      <c r="U34" s="383">
        <v>9.5</v>
      </c>
      <c r="V34" s="356"/>
      <c r="W34" s="357"/>
      <c r="X34" s="380">
        <f>SUM(D34:W34)</f>
        <v>52</v>
      </c>
      <c r="Y34" s="381"/>
      <c r="Z34" s="382"/>
      <c r="AA34" s="113"/>
      <c r="AB34" s="117"/>
      <c r="AC34" s="115"/>
      <c r="AD34" s="115"/>
      <c r="AE34" s="115"/>
      <c r="AF34" s="115"/>
      <c r="AG34" s="116"/>
      <c r="AH34" s="115"/>
      <c r="AI34" s="115"/>
      <c r="AJ34" s="118"/>
      <c r="AK34" s="115"/>
      <c r="AL34" s="115"/>
      <c r="AM34" s="114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419"/>
      <c r="AZ34" s="419"/>
      <c r="BA34" s="419"/>
      <c r="BB34" s="419"/>
    </row>
    <row r="35" spans="1:54" ht="27" customHeight="1">
      <c r="A35" s="97"/>
      <c r="B35" s="353">
        <v>5</v>
      </c>
      <c r="C35" s="354"/>
      <c r="D35" s="375">
        <v>0</v>
      </c>
      <c r="E35" s="376"/>
      <c r="F35" s="377"/>
      <c r="G35" s="375">
        <v>0</v>
      </c>
      <c r="H35" s="381"/>
      <c r="I35" s="382"/>
      <c r="J35" s="380">
        <v>0</v>
      </c>
      <c r="K35" s="405"/>
      <c r="L35" s="405"/>
      <c r="M35" s="405"/>
      <c r="N35" s="406"/>
      <c r="O35" s="386">
        <v>14</v>
      </c>
      <c r="P35" s="354"/>
      <c r="Q35" s="387"/>
      <c r="R35" s="372">
        <v>2</v>
      </c>
      <c r="S35" s="384"/>
      <c r="T35" s="385"/>
      <c r="U35" s="375"/>
      <c r="V35" s="376"/>
      <c r="W35" s="377"/>
      <c r="X35" s="380">
        <f>SUM(D35:W35)</f>
        <v>16</v>
      </c>
      <c r="Y35" s="381"/>
      <c r="Z35" s="382"/>
      <c r="AA35" s="113"/>
      <c r="AB35" s="117"/>
      <c r="AC35" s="115"/>
      <c r="AD35" s="115"/>
      <c r="AE35" s="115"/>
      <c r="AF35" s="115"/>
      <c r="AG35" s="116"/>
      <c r="AH35" s="115"/>
      <c r="AI35" s="115"/>
      <c r="AJ35" s="118"/>
      <c r="AK35" s="115"/>
      <c r="AL35" s="115"/>
      <c r="AM35" s="114"/>
      <c r="AN35" s="436"/>
      <c r="AO35" s="436"/>
      <c r="AP35" s="436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</row>
    <row r="36" spans="1:54" ht="44.25" customHeight="1">
      <c r="A36" s="97"/>
      <c r="B36" s="388" t="s">
        <v>19</v>
      </c>
      <c r="C36" s="370"/>
      <c r="D36" s="383">
        <f>SUM(D31:D35)</f>
        <v>147</v>
      </c>
      <c r="E36" s="356"/>
      <c r="F36" s="357"/>
      <c r="G36" s="355">
        <f>SUM(G31:G35)</f>
        <v>10</v>
      </c>
      <c r="H36" s="356"/>
      <c r="I36" s="357"/>
      <c r="J36" s="350">
        <v>10</v>
      </c>
      <c r="K36" s="351"/>
      <c r="L36" s="351"/>
      <c r="M36" s="351"/>
      <c r="N36" s="352"/>
      <c r="O36" s="369">
        <f>SUM(O35)</f>
        <v>14</v>
      </c>
      <c r="P36" s="370"/>
      <c r="Q36" s="371"/>
      <c r="R36" s="372">
        <f>SUM(R35)</f>
        <v>2</v>
      </c>
      <c r="S36" s="373"/>
      <c r="T36" s="374"/>
      <c r="U36" s="383">
        <f>SUM(U31:W35)</f>
        <v>38</v>
      </c>
      <c r="V36" s="356"/>
      <c r="W36" s="357"/>
      <c r="X36" s="355">
        <f>SUM(X31:Z35)</f>
        <v>221</v>
      </c>
      <c r="Y36" s="356"/>
      <c r="Z36" s="357"/>
      <c r="AA36" s="113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4"/>
      <c r="AN36" s="436"/>
      <c r="AO36" s="436"/>
      <c r="AP36" s="436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</row>
  </sheetData>
  <sheetProtection selectLockedCells="1" selectUnlockedCells="1"/>
  <mergeCells count="100">
    <mergeCell ref="AN35:BB36"/>
    <mergeCell ref="AB28:AI30"/>
    <mergeCell ref="AB31:AI33"/>
    <mergeCell ref="AJ28:AO30"/>
    <mergeCell ref="J28:N30"/>
    <mergeCell ref="J31:N31"/>
    <mergeCell ref="J32:N32"/>
    <mergeCell ref="J35:N35"/>
    <mergeCell ref="X34:Z34"/>
    <mergeCell ref="G36:I36"/>
    <mergeCell ref="D32:F32"/>
    <mergeCell ref="U32:W32"/>
    <mergeCell ref="U35:W35"/>
    <mergeCell ref="D36:F36"/>
    <mergeCell ref="G32:I32"/>
    <mergeCell ref="G33:I33"/>
    <mergeCell ref="J36:N36"/>
    <mergeCell ref="D34:F34"/>
    <mergeCell ref="R32:T32"/>
    <mergeCell ref="AY32:BB34"/>
    <mergeCell ref="X32:Z32"/>
    <mergeCell ref="AJ31:AO33"/>
    <mergeCell ref="J34:N34"/>
    <mergeCell ref="AP31:AS33"/>
    <mergeCell ref="AY28:BB31"/>
    <mergeCell ref="X31:Z31"/>
    <mergeCell ref="AP28:AS30"/>
    <mergeCell ref="R28:T30"/>
    <mergeCell ref="B5:P5"/>
    <mergeCell ref="C17:F17"/>
    <mergeCell ref="B17:B18"/>
    <mergeCell ref="G17:J17"/>
    <mergeCell ref="AC17:AF17"/>
    <mergeCell ref="B15:BB15"/>
    <mergeCell ref="Q8:AN8"/>
    <mergeCell ref="B7:P7"/>
    <mergeCell ref="B6:P6"/>
    <mergeCell ref="Q10:AL10"/>
    <mergeCell ref="B8:P8"/>
    <mergeCell ref="Q9:AB9"/>
    <mergeCell ref="Q12:AN12"/>
    <mergeCell ref="Q11:AK11"/>
    <mergeCell ref="AN11:BB11"/>
    <mergeCell ref="AN9:BB9"/>
    <mergeCell ref="AN10:BB10"/>
    <mergeCell ref="G28:I30"/>
    <mergeCell ref="B31:C31"/>
    <mergeCell ref="R31:T31"/>
    <mergeCell ref="U28:W30"/>
    <mergeCell ref="P17:S17"/>
    <mergeCell ref="D28:F30"/>
    <mergeCell ref="U31:W31"/>
    <mergeCell ref="K17:O17"/>
    <mergeCell ref="Q2:AO2"/>
    <mergeCell ref="B2:P2"/>
    <mergeCell ref="B4:P4"/>
    <mergeCell ref="Q4:AO4"/>
    <mergeCell ref="B3:P3"/>
    <mergeCell ref="O31:Q31"/>
    <mergeCell ref="AN6:BB6"/>
    <mergeCell ref="Q7:AO7"/>
    <mergeCell ref="B28:C30"/>
    <mergeCell ref="AG17:AJ17"/>
    <mergeCell ref="B36:C36"/>
    <mergeCell ref="B32:C32"/>
    <mergeCell ref="B33:C33"/>
    <mergeCell ref="O32:Q32"/>
    <mergeCell ref="D31:F31"/>
    <mergeCell ref="G31:I31"/>
    <mergeCell ref="D33:F33"/>
    <mergeCell ref="G34:I34"/>
    <mergeCell ref="G35:I35"/>
    <mergeCell ref="B35:C35"/>
    <mergeCell ref="X35:Z35"/>
    <mergeCell ref="U36:W36"/>
    <mergeCell ref="O33:Q33"/>
    <mergeCell ref="U33:W33"/>
    <mergeCell ref="U34:W34"/>
    <mergeCell ref="R35:T35"/>
    <mergeCell ref="R36:T36"/>
    <mergeCell ref="O35:Q35"/>
    <mergeCell ref="R33:T33"/>
    <mergeCell ref="X33:Z33"/>
    <mergeCell ref="J33:N33"/>
    <mergeCell ref="B34:C34"/>
    <mergeCell ref="X36:Z36"/>
    <mergeCell ref="X28:Z30"/>
    <mergeCell ref="B24:AV24"/>
    <mergeCell ref="O36:Q36"/>
    <mergeCell ref="O34:Q34"/>
    <mergeCell ref="R34:T34"/>
    <mergeCell ref="D35:F35"/>
    <mergeCell ref="O28:Q30"/>
    <mergeCell ref="AY17:BB17"/>
    <mergeCell ref="Q13:AL13"/>
    <mergeCell ref="T17:X17"/>
    <mergeCell ref="Y17:AB17"/>
    <mergeCell ref="AK17:AO17"/>
    <mergeCell ref="AP17:AS17"/>
    <mergeCell ref="AT17:AX1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9"/>
  <sheetViews>
    <sheetView showZeros="0" tabSelected="1" view="pageBreakPreview" zoomScale="70" zoomScaleNormal="5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Z97" sqref="Z97:AC97"/>
    </sheetView>
  </sheetViews>
  <sheetFormatPr defaultColWidth="9.00390625" defaultRowHeight="12.75"/>
  <cols>
    <col min="1" max="1" width="9.25390625" style="81" customWidth="1"/>
    <col min="2" max="2" width="40.375" style="89" customWidth="1"/>
    <col min="3" max="3" width="5.375" style="90" customWidth="1"/>
    <col min="4" max="4" width="6.25390625" style="90" customWidth="1"/>
    <col min="5" max="6" width="4.00390625" style="90" customWidth="1"/>
    <col min="7" max="7" width="7.75390625" style="91" customWidth="1"/>
    <col min="8" max="8" width="8.625" style="1" customWidth="1"/>
    <col min="9" max="9" width="9.75390625" style="1" customWidth="1"/>
    <col min="10" max="10" width="7.75390625" style="1" customWidth="1"/>
    <col min="11" max="11" width="6.625" style="1" customWidth="1"/>
    <col min="12" max="12" width="10.125" style="1" customWidth="1"/>
    <col min="13" max="13" width="7.875" style="1" customWidth="1"/>
    <col min="14" max="14" width="5.875" style="1" customWidth="1"/>
    <col min="15" max="15" width="5.125" style="1" customWidth="1"/>
    <col min="16" max="16" width="5.25390625" style="1" customWidth="1"/>
    <col min="17" max="17" width="5.125" style="1" customWidth="1"/>
    <col min="18" max="18" width="6.125" style="1" customWidth="1"/>
    <col min="19" max="27" width="5.125" style="1" customWidth="1"/>
    <col min="28" max="28" width="6.00390625" style="1" customWidth="1"/>
    <col min="29" max="29" width="5.125" style="1" customWidth="1"/>
    <col min="30" max="30" width="5.375" style="1" customWidth="1"/>
    <col min="31" max="31" width="5.25390625" style="1" customWidth="1"/>
    <col min="32" max="34" width="9.125" style="14" customWidth="1"/>
    <col min="35" max="16384" width="9.125" style="1" customWidth="1"/>
  </cols>
  <sheetData>
    <row r="1" spans="1:34" s="2" customFormat="1" ht="19.5" thickBot="1">
      <c r="A1" s="493" t="s">
        <v>202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15"/>
      <c r="AD1" s="15"/>
      <c r="AE1" s="15"/>
      <c r="AF1" s="8"/>
      <c r="AG1" s="8"/>
      <c r="AH1" s="8"/>
    </row>
    <row r="2" spans="1:34" s="2" customFormat="1" ht="18.75">
      <c r="A2" s="537" t="s">
        <v>20</v>
      </c>
      <c r="B2" s="544" t="s">
        <v>31</v>
      </c>
      <c r="C2" s="539" t="s">
        <v>64</v>
      </c>
      <c r="D2" s="540"/>
      <c r="E2" s="474" t="s">
        <v>117</v>
      </c>
      <c r="F2" s="474" t="s">
        <v>49</v>
      </c>
      <c r="G2" s="496" t="s">
        <v>53</v>
      </c>
      <c r="H2" s="543" t="s">
        <v>21</v>
      </c>
      <c r="I2" s="543"/>
      <c r="J2" s="543"/>
      <c r="K2" s="543"/>
      <c r="L2" s="543"/>
      <c r="M2" s="543"/>
      <c r="N2" s="476" t="s">
        <v>63</v>
      </c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7"/>
      <c r="AD2" s="477"/>
      <c r="AE2" s="478"/>
      <c r="AF2" s="8"/>
      <c r="AG2" s="8"/>
      <c r="AH2" s="8"/>
    </row>
    <row r="3" spans="1:34" s="2" customFormat="1" ht="22.5" customHeight="1" thickBot="1">
      <c r="A3" s="538"/>
      <c r="B3" s="545"/>
      <c r="C3" s="541"/>
      <c r="D3" s="542"/>
      <c r="E3" s="475"/>
      <c r="F3" s="475"/>
      <c r="G3" s="497"/>
      <c r="H3" s="494" t="s">
        <v>22</v>
      </c>
      <c r="I3" s="482" t="s">
        <v>23</v>
      </c>
      <c r="J3" s="483"/>
      <c r="K3" s="483"/>
      <c r="L3" s="483"/>
      <c r="M3" s="494" t="s">
        <v>24</v>
      </c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80"/>
      <c r="AD3" s="480"/>
      <c r="AE3" s="481"/>
      <c r="AF3" s="8"/>
      <c r="AG3" s="8"/>
      <c r="AH3" s="8"/>
    </row>
    <row r="4" spans="1:34" s="2" customFormat="1" ht="21.75" customHeight="1">
      <c r="A4" s="538"/>
      <c r="B4" s="545"/>
      <c r="C4" s="546" t="s">
        <v>25</v>
      </c>
      <c r="D4" s="498" t="s">
        <v>26</v>
      </c>
      <c r="E4" s="475"/>
      <c r="F4" s="475"/>
      <c r="G4" s="497"/>
      <c r="H4" s="494"/>
      <c r="I4" s="494" t="s">
        <v>51</v>
      </c>
      <c r="J4" s="494" t="s">
        <v>78</v>
      </c>
      <c r="K4" s="516" t="s">
        <v>79</v>
      </c>
      <c r="L4" s="516" t="s">
        <v>57</v>
      </c>
      <c r="M4" s="495"/>
      <c r="N4" s="511" t="s">
        <v>27</v>
      </c>
      <c r="O4" s="512"/>
      <c r="P4" s="512"/>
      <c r="Q4" s="513"/>
      <c r="R4" s="511" t="s">
        <v>28</v>
      </c>
      <c r="S4" s="512"/>
      <c r="T4" s="512"/>
      <c r="U4" s="513"/>
      <c r="V4" s="511" t="s">
        <v>29</v>
      </c>
      <c r="W4" s="512"/>
      <c r="X4" s="512"/>
      <c r="Y4" s="513"/>
      <c r="Z4" s="511" t="s">
        <v>30</v>
      </c>
      <c r="AA4" s="512"/>
      <c r="AB4" s="512"/>
      <c r="AC4" s="512"/>
      <c r="AD4" s="502" t="s">
        <v>76</v>
      </c>
      <c r="AE4" s="478"/>
      <c r="AF4" s="8"/>
      <c r="AG4" s="8"/>
      <c r="AH4" s="8"/>
    </row>
    <row r="5" spans="1:34" s="2" customFormat="1" ht="37.5" customHeight="1" thickBot="1">
      <c r="A5" s="538"/>
      <c r="B5" s="545"/>
      <c r="C5" s="547"/>
      <c r="D5" s="499"/>
      <c r="E5" s="475"/>
      <c r="F5" s="475"/>
      <c r="G5" s="497"/>
      <c r="H5" s="494"/>
      <c r="I5" s="494"/>
      <c r="J5" s="494"/>
      <c r="K5" s="517"/>
      <c r="L5" s="517"/>
      <c r="M5" s="495"/>
      <c r="N5" s="514">
        <v>1</v>
      </c>
      <c r="O5" s="515"/>
      <c r="P5" s="500">
        <v>2.3</v>
      </c>
      <c r="Q5" s="501"/>
      <c r="R5" s="514">
        <v>4</v>
      </c>
      <c r="S5" s="515"/>
      <c r="T5" s="500">
        <v>5.6</v>
      </c>
      <c r="U5" s="501"/>
      <c r="V5" s="514">
        <v>7</v>
      </c>
      <c r="W5" s="515"/>
      <c r="X5" s="500">
        <v>8.9</v>
      </c>
      <c r="Y5" s="501"/>
      <c r="Z5" s="514">
        <v>10</v>
      </c>
      <c r="AA5" s="515"/>
      <c r="AB5" s="453">
        <v>11.12</v>
      </c>
      <c r="AC5" s="454"/>
      <c r="AD5" s="503">
        <v>13</v>
      </c>
      <c r="AE5" s="504"/>
      <c r="AF5" s="8"/>
      <c r="AG5" s="8"/>
      <c r="AH5" s="8"/>
    </row>
    <row r="6" spans="1:34" s="4" customFormat="1" ht="19.5" thickBot="1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18"/>
      <c r="G6" s="18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20">
        <v>12</v>
      </c>
      <c r="N6" s="451">
        <v>13</v>
      </c>
      <c r="O6" s="452"/>
      <c r="P6" s="451">
        <v>14</v>
      </c>
      <c r="Q6" s="452"/>
      <c r="R6" s="451">
        <v>15</v>
      </c>
      <c r="S6" s="452"/>
      <c r="T6" s="451">
        <v>16</v>
      </c>
      <c r="U6" s="452"/>
      <c r="V6" s="451">
        <v>17</v>
      </c>
      <c r="W6" s="452"/>
      <c r="X6" s="451">
        <v>18</v>
      </c>
      <c r="Y6" s="452"/>
      <c r="Z6" s="451">
        <v>19</v>
      </c>
      <c r="AA6" s="452"/>
      <c r="AB6" s="451">
        <v>20</v>
      </c>
      <c r="AC6" s="452"/>
      <c r="AD6" s="451">
        <v>21</v>
      </c>
      <c r="AE6" s="452"/>
      <c r="AF6" s="9"/>
      <c r="AG6" s="9"/>
      <c r="AH6" s="9"/>
    </row>
    <row r="7" spans="1:34" s="2" customFormat="1" ht="19.5" thickBot="1">
      <c r="A7" s="468" t="s">
        <v>66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532"/>
      <c r="AE7" s="533"/>
      <c r="AF7" s="8"/>
      <c r="AG7" s="8"/>
      <c r="AH7" s="8"/>
    </row>
    <row r="8" spans="1:34" s="2" customFormat="1" ht="19.5" thickBot="1">
      <c r="A8" s="468" t="s">
        <v>118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92"/>
      <c r="AF8" s="8"/>
      <c r="AG8" s="8"/>
      <c r="AH8" s="8"/>
    </row>
    <row r="9" spans="1:34" s="2" customFormat="1" ht="19.5" thickBot="1">
      <c r="A9" s="468" t="s">
        <v>119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70"/>
      <c r="AC9" s="470"/>
      <c r="AD9" s="470"/>
      <c r="AE9" s="471"/>
      <c r="AF9" s="8"/>
      <c r="AG9" s="8"/>
      <c r="AH9" s="8"/>
    </row>
    <row r="10" spans="1:34" s="3" customFormat="1" ht="31.5">
      <c r="A10" s="223" t="s">
        <v>120</v>
      </c>
      <c r="B10" s="21" t="s">
        <v>45</v>
      </c>
      <c r="C10" s="22"/>
      <c r="D10" s="23"/>
      <c r="E10" s="23"/>
      <c r="F10" s="23"/>
      <c r="G10" s="24">
        <f>G11+G12</f>
        <v>5</v>
      </c>
      <c r="H10" s="24">
        <f>H11+H12</f>
        <v>150</v>
      </c>
      <c r="I10" s="25">
        <f>I11+I12</f>
        <v>8</v>
      </c>
      <c r="J10" s="25">
        <f>J11+J12</f>
        <v>8</v>
      </c>
      <c r="K10" s="25"/>
      <c r="L10" s="25"/>
      <c r="M10" s="25">
        <f>M11+M12</f>
        <v>142</v>
      </c>
      <c r="N10" s="26"/>
      <c r="O10" s="27"/>
      <c r="P10" s="22"/>
      <c r="Q10" s="27"/>
      <c r="R10" s="26"/>
      <c r="S10" s="27"/>
      <c r="T10" s="22"/>
      <c r="U10" s="22"/>
      <c r="V10" s="26"/>
      <c r="W10" s="27"/>
      <c r="X10" s="22"/>
      <c r="Y10" s="28"/>
      <c r="Z10" s="26"/>
      <c r="AA10" s="27"/>
      <c r="AB10" s="26"/>
      <c r="AC10" s="29"/>
      <c r="AD10" s="26"/>
      <c r="AE10" s="29"/>
      <c r="AF10" s="10"/>
      <c r="AG10" s="10"/>
      <c r="AH10" s="10"/>
    </row>
    <row r="11" spans="1:34" s="3" customFormat="1" ht="31.5">
      <c r="A11" s="224" t="s">
        <v>121</v>
      </c>
      <c r="B11" s="30" t="s">
        <v>45</v>
      </c>
      <c r="C11" s="31"/>
      <c r="D11" s="32">
        <v>1</v>
      </c>
      <c r="E11" s="32"/>
      <c r="F11" s="32"/>
      <c r="G11" s="33">
        <v>2</v>
      </c>
      <c r="H11" s="34">
        <f aca="true" t="shared" si="0" ref="H11:H16">G11*30</f>
        <v>60</v>
      </c>
      <c r="I11" s="34">
        <f aca="true" t="shared" si="1" ref="I11:I16">SUM(J11:L11)</f>
        <v>4</v>
      </c>
      <c r="J11" s="35">
        <v>4</v>
      </c>
      <c r="K11" s="35"/>
      <c r="L11" s="35"/>
      <c r="M11" s="36">
        <f aca="true" t="shared" si="2" ref="M11:M16">H11-I11</f>
        <v>56</v>
      </c>
      <c r="N11" s="37">
        <v>4</v>
      </c>
      <c r="O11" s="38">
        <v>0</v>
      </c>
      <c r="P11" s="31"/>
      <c r="Q11" s="38"/>
      <c r="R11" s="37"/>
      <c r="S11" s="38"/>
      <c r="T11" s="31"/>
      <c r="U11" s="31"/>
      <c r="V11" s="37"/>
      <c r="W11" s="38"/>
      <c r="X11" s="31"/>
      <c r="Y11" s="39"/>
      <c r="Z11" s="37"/>
      <c r="AA11" s="38"/>
      <c r="AB11" s="40"/>
      <c r="AC11" s="41"/>
      <c r="AD11" s="40"/>
      <c r="AE11" s="41"/>
      <c r="AF11" s="10"/>
      <c r="AG11" s="10"/>
      <c r="AH11" s="10"/>
    </row>
    <row r="12" spans="1:34" s="3" customFormat="1" ht="31.5">
      <c r="A12" s="224" t="s">
        <v>122</v>
      </c>
      <c r="B12" s="123" t="s">
        <v>45</v>
      </c>
      <c r="C12" s="124">
        <v>3</v>
      </c>
      <c r="D12" s="125"/>
      <c r="E12" s="125"/>
      <c r="F12" s="125"/>
      <c r="G12" s="170">
        <v>3</v>
      </c>
      <c r="H12" s="34">
        <f t="shared" si="0"/>
        <v>90</v>
      </c>
      <c r="I12" s="208">
        <f t="shared" si="1"/>
        <v>4</v>
      </c>
      <c r="J12" s="126">
        <v>4</v>
      </c>
      <c r="K12" s="126"/>
      <c r="L12" s="126"/>
      <c r="M12" s="127">
        <f t="shared" si="2"/>
        <v>86</v>
      </c>
      <c r="N12" s="128"/>
      <c r="O12" s="129"/>
      <c r="P12" s="124">
        <v>4</v>
      </c>
      <c r="Q12" s="130">
        <v>0</v>
      </c>
      <c r="R12" s="131"/>
      <c r="S12" s="130"/>
      <c r="T12" s="132"/>
      <c r="U12" s="132"/>
      <c r="V12" s="131"/>
      <c r="W12" s="130"/>
      <c r="X12" s="132"/>
      <c r="Y12" s="133"/>
      <c r="Z12" s="131"/>
      <c r="AA12" s="130"/>
      <c r="AB12" s="128"/>
      <c r="AC12" s="134"/>
      <c r="AD12" s="128"/>
      <c r="AE12" s="134"/>
      <c r="AF12" s="10"/>
      <c r="AG12" s="10"/>
      <c r="AH12" s="10"/>
    </row>
    <row r="13" spans="1:34" s="3" customFormat="1" ht="18.75">
      <c r="A13" s="224" t="s">
        <v>124</v>
      </c>
      <c r="B13" s="123" t="s">
        <v>123</v>
      </c>
      <c r="C13" s="124">
        <v>4</v>
      </c>
      <c r="D13" s="125"/>
      <c r="E13" s="125"/>
      <c r="F13" s="125"/>
      <c r="G13" s="170">
        <v>4.5</v>
      </c>
      <c r="H13" s="34">
        <f t="shared" si="0"/>
        <v>135</v>
      </c>
      <c r="I13" s="208">
        <f t="shared" si="1"/>
        <v>4</v>
      </c>
      <c r="J13" s="126">
        <v>4</v>
      </c>
      <c r="K13" s="126"/>
      <c r="L13" s="126"/>
      <c r="M13" s="127">
        <f t="shared" si="2"/>
        <v>131</v>
      </c>
      <c r="N13" s="128"/>
      <c r="O13" s="129"/>
      <c r="P13" s="124"/>
      <c r="Q13" s="129"/>
      <c r="R13" s="128">
        <v>4</v>
      </c>
      <c r="S13" s="129">
        <v>0</v>
      </c>
      <c r="T13" s="124"/>
      <c r="U13" s="124"/>
      <c r="V13" s="128"/>
      <c r="W13" s="129"/>
      <c r="X13" s="124"/>
      <c r="Y13" s="135"/>
      <c r="Z13" s="128"/>
      <c r="AA13" s="129"/>
      <c r="AB13" s="128"/>
      <c r="AC13" s="134"/>
      <c r="AD13" s="128"/>
      <c r="AE13" s="134"/>
      <c r="AF13" s="10"/>
      <c r="AG13" s="10"/>
      <c r="AH13" s="10"/>
    </row>
    <row r="14" spans="1:34" s="3" customFormat="1" ht="18.75">
      <c r="A14" s="224" t="s">
        <v>125</v>
      </c>
      <c r="B14" s="123" t="s">
        <v>65</v>
      </c>
      <c r="C14" s="124">
        <v>4</v>
      </c>
      <c r="D14" s="125"/>
      <c r="E14" s="125"/>
      <c r="F14" s="125"/>
      <c r="G14" s="170">
        <v>3</v>
      </c>
      <c r="H14" s="34">
        <f t="shared" si="0"/>
        <v>90</v>
      </c>
      <c r="I14" s="208">
        <f t="shared" si="1"/>
        <v>4</v>
      </c>
      <c r="J14" s="126">
        <v>4</v>
      </c>
      <c r="K14" s="126"/>
      <c r="L14" s="126"/>
      <c r="M14" s="127">
        <f t="shared" si="2"/>
        <v>86</v>
      </c>
      <c r="N14" s="128"/>
      <c r="O14" s="129"/>
      <c r="P14" s="124"/>
      <c r="Q14" s="129"/>
      <c r="R14" s="128">
        <v>4</v>
      </c>
      <c r="S14" s="129">
        <v>0</v>
      </c>
      <c r="T14" s="124"/>
      <c r="U14" s="124"/>
      <c r="V14" s="128"/>
      <c r="W14" s="129"/>
      <c r="X14" s="124"/>
      <c r="Y14" s="135"/>
      <c r="Z14" s="128"/>
      <c r="AA14" s="129"/>
      <c r="AB14" s="128"/>
      <c r="AC14" s="134"/>
      <c r="AD14" s="128"/>
      <c r="AE14" s="134"/>
      <c r="AF14" s="10"/>
      <c r="AG14" s="10"/>
      <c r="AH14" s="10"/>
    </row>
    <row r="15" spans="1:34" s="3" customFormat="1" ht="31.5">
      <c r="A15" s="224" t="s">
        <v>126</v>
      </c>
      <c r="B15" s="123" t="s">
        <v>44</v>
      </c>
      <c r="C15" s="42">
        <v>6</v>
      </c>
      <c r="D15" s="125"/>
      <c r="E15" s="125"/>
      <c r="F15" s="125"/>
      <c r="G15" s="170">
        <v>3</v>
      </c>
      <c r="H15" s="34">
        <f t="shared" si="0"/>
        <v>90</v>
      </c>
      <c r="I15" s="208">
        <f t="shared" si="1"/>
        <v>4</v>
      </c>
      <c r="J15" s="126">
        <v>4</v>
      </c>
      <c r="K15" s="126"/>
      <c r="L15" s="126"/>
      <c r="M15" s="127">
        <f t="shared" si="2"/>
        <v>86</v>
      </c>
      <c r="N15" s="128"/>
      <c r="O15" s="129"/>
      <c r="P15" s="124"/>
      <c r="Q15" s="129"/>
      <c r="R15" s="128"/>
      <c r="S15" s="129"/>
      <c r="T15" s="124">
        <v>4</v>
      </c>
      <c r="U15" s="124"/>
      <c r="V15" s="128"/>
      <c r="W15" s="129"/>
      <c r="X15" s="124"/>
      <c r="Y15" s="135"/>
      <c r="Z15" s="128"/>
      <c r="AA15" s="129">
        <v>0</v>
      </c>
      <c r="AB15" s="128"/>
      <c r="AC15" s="134"/>
      <c r="AD15" s="128"/>
      <c r="AE15" s="134"/>
      <c r="AF15" s="10"/>
      <c r="AG15" s="10"/>
      <c r="AH15" s="10"/>
    </row>
    <row r="16" spans="1:34" s="3" customFormat="1" ht="19.5" thickBot="1">
      <c r="A16" s="225" t="s">
        <v>127</v>
      </c>
      <c r="B16" s="138" t="s">
        <v>54</v>
      </c>
      <c r="C16" s="124">
        <v>6</v>
      </c>
      <c r="D16" s="125"/>
      <c r="E16" s="125"/>
      <c r="F16" s="125"/>
      <c r="G16" s="170">
        <v>4.5</v>
      </c>
      <c r="H16" s="34">
        <f t="shared" si="0"/>
        <v>135</v>
      </c>
      <c r="I16" s="208">
        <f t="shared" si="1"/>
        <v>4</v>
      </c>
      <c r="J16" s="126">
        <v>4</v>
      </c>
      <c r="K16" s="126"/>
      <c r="L16" s="126"/>
      <c r="M16" s="127">
        <f t="shared" si="2"/>
        <v>131</v>
      </c>
      <c r="N16" s="139"/>
      <c r="O16" s="140"/>
      <c r="P16" s="141"/>
      <c r="Q16" s="140"/>
      <c r="R16" s="139"/>
      <c r="S16" s="140"/>
      <c r="T16" s="141">
        <v>4</v>
      </c>
      <c r="U16" s="141">
        <v>0</v>
      </c>
      <c r="V16" s="139"/>
      <c r="W16" s="140"/>
      <c r="X16" s="141"/>
      <c r="Y16" s="142"/>
      <c r="Z16" s="139"/>
      <c r="AA16" s="140"/>
      <c r="AB16" s="139"/>
      <c r="AC16" s="143"/>
      <c r="AD16" s="139"/>
      <c r="AE16" s="143"/>
      <c r="AF16" s="10"/>
      <c r="AG16" s="10"/>
      <c r="AH16" s="10"/>
    </row>
    <row r="17" spans="1:34" s="2" customFormat="1" ht="19.5" thickBot="1">
      <c r="A17" s="505" t="s">
        <v>184</v>
      </c>
      <c r="B17" s="506"/>
      <c r="C17" s="218"/>
      <c r="D17" s="219"/>
      <c r="E17" s="220"/>
      <c r="F17" s="220"/>
      <c r="G17" s="221">
        <f>SUM(G11:G16)</f>
        <v>20</v>
      </c>
      <c r="H17" s="221">
        <f aca="true" t="shared" si="3" ref="H17:M17">SUM(H11:H16)</f>
        <v>600</v>
      </c>
      <c r="I17" s="221">
        <f>SUM(I11:I16)</f>
        <v>24</v>
      </c>
      <c r="J17" s="221">
        <f t="shared" si="3"/>
        <v>24</v>
      </c>
      <c r="K17" s="221"/>
      <c r="L17" s="221"/>
      <c r="M17" s="221">
        <f t="shared" si="3"/>
        <v>576</v>
      </c>
      <c r="N17" s="222">
        <f>SUM(N11:N16)</f>
        <v>4</v>
      </c>
      <c r="O17" s="222">
        <f aca="true" t="shared" si="4" ref="O17:AE17">SUM(O11:O16)</f>
        <v>0</v>
      </c>
      <c r="P17" s="222">
        <f t="shared" si="4"/>
        <v>4</v>
      </c>
      <c r="Q17" s="222">
        <f t="shared" si="4"/>
        <v>0</v>
      </c>
      <c r="R17" s="222">
        <f t="shared" si="4"/>
        <v>8</v>
      </c>
      <c r="S17" s="222">
        <f t="shared" si="4"/>
        <v>0</v>
      </c>
      <c r="T17" s="222">
        <f t="shared" si="4"/>
        <v>8</v>
      </c>
      <c r="U17" s="222">
        <f t="shared" si="4"/>
        <v>0</v>
      </c>
      <c r="V17" s="222">
        <f t="shared" si="4"/>
        <v>0</v>
      </c>
      <c r="W17" s="222">
        <f t="shared" si="4"/>
        <v>0</v>
      </c>
      <c r="X17" s="222">
        <f t="shared" si="4"/>
        <v>0</v>
      </c>
      <c r="Y17" s="222">
        <f t="shared" si="4"/>
        <v>0</v>
      </c>
      <c r="Z17" s="222">
        <f t="shared" si="4"/>
        <v>0</v>
      </c>
      <c r="AA17" s="222">
        <f t="shared" si="4"/>
        <v>0</v>
      </c>
      <c r="AB17" s="222">
        <f t="shared" si="4"/>
        <v>0</v>
      </c>
      <c r="AC17" s="222">
        <f t="shared" si="4"/>
        <v>0</v>
      </c>
      <c r="AD17" s="222">
        <f t="shared" si="4"/>
        <v>0</v>
      </c>
      <c r="AE17" s="222">
        <f t="shared" si="4"/>
        <v>0</v>
      </c>
      <c r="AF17" s="8"/>
      <c r="AG17" s="8"/>
      <c r="AH17" s="8"/>
    </row>
    <row r="18" spans="1:34" s="2" customFormat="1" ht="19.5" thickBot="1">
      <c r="A18" s="526" t="s">
        <v>128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8"/>
      <c r="AC18" s="528"/>
      <c r="AD18" s="528"/>
      <c r="AE18" s="529"/>
      <c r="AF18" s="8"/>
      <c r="AG18" s="8"/>
      <c r="AH18" s="8"/>
    </row>
    <row r="19" spans="1:34" s="5" customFormat="1" ht="31.5" customHeight="1">
      <c r="A19" s="227" t="s">
        <v>129</v>
      </c>
      <c r="B19" s="228" t="s">
        <v>69</v>
      </c>
      <c r="C19" s="229"/>
      <c r="D19" s="230"/>
      <c r="E19" s="230"/>
      <c r="F19" s="230"/>
      <c r="G19" s="231">
        <f>SUM(G20:G21)</f>
        <v>7</v>
      </c>
      <c r="H19" s="231">
        <f>SUM(H20:H21)</f>
        <v>210</v>
      </c>
      <c r="I19" s="232">
        <f>SUM(I20:I21)</f>
        <v>8</v>
      </c>
      <c r="J19" s="232">
        <f>SUM(J20:J21)</f>
        <v>8</v>
      </c>
      <c r="K19" s="232"/>
      <c r="L19" s="232">
        <f>SUM(L20:L21)</f>
        <v>0</v>
      </c>
      <c r="M19" s="232">
        <f>SUM(M20:M21)</f>
        <v>202</v>
      </c>
      <c r="N19" s="145"/>
      <c r="O19" s="146"/>
      <c r="P19" s="147"/>
      <c r="Q19" s="147"/>
      <c r="R19" s="148"/>
      <c r="S19" s="149"/>
      <c r="T19" s="150"/>
      <c r="U19" s="151"/>
      <c r="V19" s="145"/>
      <c r="W19" s="146"/>
      <c r="X19" s="150"/>
      <c r="Y19" s="151"/>
      <c r="Z19" s="145"/>
      <c r="AA19" s="146"/>
      <c r="AB19" s="152"/>
      <c r="AC19" s="153"/>
      <c r="AD19" s="154"/>
      <c r="AE19" s="153"/>
      <c r="AF19" s="11"/>
      <c r="AG19" s="11"/>
      <c r="AH19" s="11"/>
    </row>
    <row r="20" spans="1:34" s="5" customFormat="1" ht="31.5">
      <c r="A20" s="226" t="s">
        <v>130</v>
      </c>
      <c r="B20" s="123" t="s">
        <v>70</v>
      </c>
      <c r="C20" s="314"/>
      <c r="D20" s="302">
        <v>3</v>
      </c>
      <c r="E20" s="315"/>
      <c r="F20" s="315"/>
      <c r="G20" s="316">
        <v>3.5</v>
      </c>
      <c r="H20" s="295">
        <f>G20*30</f>
        <v>105</v>
      </c>
      <c r="I20" s="317">
        <f>SUM(J20:L20)</f>
        <v>4</v>
      </c>
      <c r="J20" s="302">
        <v>4</v>
      </c>
      <c r="K20" s="302"/>
      <c r="L20" s="125"/>
      <c r="M20" s="172">
        <f aca="true" t="shared" si="5" ref="M20:M33">H20-I20</f>
        <v>101</v>
      </c>
      <c r="N20" s="156"/>
      <c r="O20" s="157"/>
      <c r="P20" s="158">
        <v>4</v>
      </c>
      <c r="Q20" s="158">
        <v>0</v>
      </c>
      <c r="R20" s="122"/>
      <c r="S20" s="159"/>
      <c r="T20" s="160"/>
      <c r="U20" s="161"/>
      <c r="V20" s="156"/>
      <c r="W20" s="157"/>
      <c r="X20" s="160"/>
      <c r="Y20" s="161"/>
      <c r="Z20" s="156"/>
      <c r="AA20" s="157"/>
      <c r="AB20" s="162"/>
      <c r="AC20" s="163"/>
      <c r="AD20" s="156"/>
      <c r="AE20" s="163"/>
      <c r="AF20" s="11"/>
      <c r="AG20" s="11"/>
      <c r="AH20" s="11"/>
    </row>
    <row r="21" spans="1:34" s="5" customFormat="1" ht="31.5">
      <c r="A21" s="226" t="s">
        <v>131</v>
      </c>
      <c r="B21" s="123" t="s">
        <v>71</v>
      </c>
      <c r="C21" s="314">
        <v>4</v>
      </c>
      <c r="D21" s="302"/>
      <c r="E21" s="315"/>
      <c r="F21" s="315"/>
      <c r="G21" s="316">
        <v>3.5</v>
      </c>
      <c r="H21" s="295">
        <f>G21*30</f>
        <v>105</v>
      </c>
      <c r="I21" s="317">
        <f aca="true" t="shared" si="6" ref="I21:I28">SUM(J21:L21)</f>
        <v>4</v>
      </c>
      <c r="J21" s="302">
        <v>4</v>
      </c>
      <c r="K21" s="302"/>
      <c r="L21" s="125"/>
      <c r="M21" s="172">
        <f t="shared" si="5"/>
        <v>101</v>
      </c>
      <c r="N21" s="164"/>
      <c r="O21" s="165"/>
      <c r="P21" s="158"/>
      <c r="Q21" s="158"/>
      <c r="R21" s="122">
        <v>4</v>
      </c>
      <c r="S21" s="159">
        <v>0</v>
      </c>
      <c r="T21" s="160"/>
      <c r="U21" s="161"/>
      <c r="V21" s="156"/>
      <c r="W21" s="157"/>
      <c r="X21" s="160"/>
      <c r="Y21" s="161"/>
      <c r="Z21" s="156"/>
      <c r="AA21" s="157"/>
      <c r="AB21" s="162"/>
      <c r="AC21" s="163"/>
      <c r="AD21" s="156"/>
      <c r="AE21" s="163"/>
      <c r="AF21" s="11"/>
      <c r="AG21" s="11"/>
      <c r="AH21" s="11"/>
    </row>
    <row r="22" spans="1:34" s="5" customFormat="1" ht="18.75">
      <c r="A22" s="227" t="s">
        <v>132</v>
      </c>
      <c r="B22" s="233" t="s">
        <v>75</v>
      </c>
      <c r="C22" s="318"/>
      <c r="D22" s="319"/>
      <c r="E22" s="319"/>
      <c r="F22" s="319"/>
      <c r="G22" s="320">
        <f>SUM(G23:G24)</f>
        <v>6</v>
      </c>
      <c r="H22" s="320">
        <f aca="true" t="shared" si="7" ref="H22:M22">SUM(H23:H24)</f>
        <v>180</v>
      </c>
      <c r="I22" s="321">
        <f t="shared" si="7"/>
        <v>20</v>
      </c>
      <c r="J22" s="321">
        <f t="shared" si="7"/>
        <v>8</v>
      </c>
      <c r="K22" s="321">
        <f t="shared" si="7"/>
        <v>12</v>
      </c>
      <c r="L22" s="236"/>
      <c r="M22" s="237">
        <f t="shared" si="7"/>
        <v>160</v>
      </c>
      <c r="N22" s="166"/>
      <c r="O22" s="167"/>
      <c r="P22" s="158"/>
      <c r="Q22" s="158"/>
      <c r="R22" s="156"/>
      <c r="S22" s="157"/>
      <c r="T22" s="160"/>
      <c r="U22" s="161"/>
      <c r="V22" s="156"/>
      <c r="W22" s="157"/>
      <c r="X22" s="160"/>
      <c r="Y22" s="161"/>
      <c r="Z22" s="156"/>
      <c r="AA22" s="157"/>
      <c r="AB22" s="162"/>
      <c r="AC22" s="163"/>
      <c r="AD22" s="156"/>
      <c r="AE22" s="163"/>
      <c r="AF22" s="11"/>
      <c r="AG22" s="11"/>
      <c r="AH22" s="11"/>
    </row>
    <row r="23" spans="1:34" s="5" customFormat="1" ht="18.75">
      <c r="A23" s="226" t="s">
        <v>133</v>
      </c>
      <c r="B23" s="123" t="s">
        <v>75</v>
      </c>
      <c r="C23" s="42"/>
      <c r="D23" s="302">
        <v>1</v>
      </c>
      <c r="E23" s="302"/>
      <c r="F23" s="302"/>
      <c r="G23" s="316">
        <v>2</v>
      </c>
      <c r="H23" s="295">
        <f>G23*30</f>
        <v>60</v>
      </c>
      <c r="I23" s="317">
        <f t="shared" si="6"/>
        <v>8</v>
      </c>
      <c r="J23" s="315">
        <v>4</v>
      </c>
      <c r="K23" s="302">
        <v>4</v>
      </c>
      <c r="L23" s="125"/>
      <c r="M23" s="172">
        <f t="shared" si="5"/>
        <v>52</v>
      </c>
      <c r="N23" s="166">
        <v>8</v>
      </c>
      <c r="O23" s="167">
        <v>0</v>
      </c>
      <c r="P23" s="158"/>
      <c r="Q23" s="158"/>
      <c r="R23" s="156"/>
      <c r="S23" s="157"/>
      <c r="T23" s="160"/>
      <c r="U23" s="161"/>
      <c r="V23" s="156"/>
      <c r="W23" s="157"/>
      <c r="X23" s="160"/>
      <c r="Y23" s="161"/>
      <c r="Z23" s="156"/>
      <c r="AA23" s="157"/>
      <c r="AB23" s="162"/>
      <c r="AC23" s="163"/>
      <c r="AD23" s="156"/>
      <c r="AE23" s="163"/>
      <c r="AF23" s="11"/>
      <c r="AG23" s="11"/>
      <c r="AH23" s="11"/>
    </row>
    <row r="24" spans="1:34" s="5" customFormat="1" ht="18.75">
      <c r="A24" s="226" t="s">
        <v>134</v>
      </c>
      <c r="B24" s="123" t="s">
        <v>75</v>
      </c>
      <c r="C24" s="42">
        <v>3</v>
      </c>
      <c r="D24" s="302"/>
      <c r="E24" s="302"/>
      <c r="F24" s="302"/>
      <c r="G24" s="316">
        <v>4</v>
      </c>
      <c r="H24" s="295">
        <f>G24*30</f>
        <v>120</v>
      </c>
      <c r="I24" s="317">
        <f t="shared" si="6"/>
        <v>12</v>
      </c>
      <c r="J24" s="315">
        <v>4</v>
      </c>
      <c r="K24" s="302">
        <v>8</v>
      </c>
      <c r="L24" s="125"/>
      <c r="M24" s="172">
        <f t="shared" si="5"/>
        <v>108</v>
      </c>
      <c r="N24" s="166"/>
      <c r="O24" s="167"/>
      <c r="P24" s="158">
        <v>8</v>
      </c>
      <c r="Q24" s="158">
        <v>4</v>
      </c>
      <c r="R24" s="156"/>
      <c r="S24" s="157"/>
      <c r="T24" s="160"/>
      <c r="U24" s="161"/>
      <c r="V24" s="156"/>
      <c r="W24" s="157"/>
      <c r="X24" s="160"/>
      <c r="Y24" s="161"/>
      <c r="Z24" s="156"/>
      <c r="AA24" s="157"/>
      <c r="AB24" s="162"/>
      <c r="AC24" s="163"/>
      <c r="AD24" s="156"/>
      <c r="AE24" s="163"/>
      <c r="AF24" s="11"/>
      <c r="AG24" s="11"/>
      <c r="AH24" s="11"/>
    </row>
    <row r="25" spans="1:34" s="5" customFormat="1" ht="31.5">
      <c r="A25" s="227" t="s">
        <v>135</v>
      </c>
      <c r="B25" s="238" t="s">
        <v>58</v>
      </c>
      <c r="C25" s="318">
        <v>1</v>
      </c>
      <c r="D25" s="322"/>
      <c r="E25" s="322"/>
      <c r="F25" s="322"/>
      <c r="G25" s="320">
        <v>4</v>
      </c>
      <c r="H25" s="323">
        <f>G25*30</f>
        <v>120</v>
      </c>
      <c r="I25" s="321">
        <f t="shared" si="6"/>
        <v>4</v>
      </c>
      <c r="J25" s="319">
        <v>4</v>
      </c>
      <c r="K25" s="319"/>
      <c r="L25" s="235"/>
      <c r="M25" s="241">
        <f t="shared" si="5"/>
        <v>116</v>
      </c>
      <c r="N25" s="122">
        <v>4</v>
      </c>
      <c r="O25" s="159">
        <v>0</v>
      </c>
      <c r="P25" s="160"/>
      <c r="Q25" s="160"/>
      <c r="R25" s="156"/>
      <c r="S25" s="157"/>
      <c r="T25" s="160"/>
      <c r="U25" s="161"/>
      <c r="V25" s="156"/>
      <c r="W25" s="157"/>
      <c r="X25" s="160"/>
      <c r="Y25" s="161"/>
      <c r="Z25" s="156"/>
      <c r="AA25" s="157"/>
      <c r="AB25" s="162"/>
      <c r="AC25" s="163"/>
      <c r="AD25" s="156"/>
      <c r="AE25" s="163"/>
      <c r="AF25" s="11"/>
      <c r="AG25" s="11"/>
      <c r="AH25" s="11"/>
    </row>
    <row r="26" spans="1:34" s="5" customFormat="1" ht="18.75">
      <c r="A26" s="227" t="s">
        <v>136</v>
      </c>
      <c r="B26" s="233" t="s">
        <v>41</v>
      </c>
      <c r="C26" s="318"/>
      <c r="D26" s="319"/>
      <c r="E26" s="319"/>
      <c r="F26" s="319"/>
      <c r="G26" s="320">
        <f>G27+G28</f>
        <v>5</v>
      </c>
      <c r="H26" s="320">
        <f>H27+H28</f>
        <v>150</v>
      </c>
      <c r="I26" s="321">
        <f>I27+I28</f>
        <v>12</v>
      </c>
      <c r="J26" s="321">
        <f>J27+J28</f>
        <v>6</v>
      </c>
      <c r="K26" s="320"/>
      <c r="L26" s="237">
        <v>2</v>
      </c>
      <c r="M26" s="241">
        <f t="shared" si="5"/>
        <v>138</v>
      </c>
      <c r="N26" s="156"/>
      <c r="O26" s="157"/>
      <c r="P26" s="160"/>
      <c r="Q26" s="160"/>
      <c r="R26" s="168"/>
      <c r="S26" s="169"/>
      <c r="T26" s="160"/>
      <c r="U26" s="161"/>
      <c r="V26" s="156"/>
      <c r="W26" s="157"/>
      <c r="X26" s="160"/>
      <c r="Y26" s="161"/>
      <c r="Z26" s="156"/>
      <c r="AA26" s="157"/>
      <c r="AB26" s="162"/>
      <c r="AC26" s="163"/>
      <c r="AD26" s="156"/>
      <c r="AE26" s="163"/>
      <c r="AF26" s="11"/>
      <c r="AG26" s="11"/>
      <c r="AH26" s="11"/>
    </row>
    <row r="27" spans="1:34" s="5" customFormat="1" ht="18.75">
      <c r="A27" s="226" t="s">
        <v>137</v>
      </c>
      <c r="B27" s="123" t="s">
        <v>41</v>
      </c>
      <c r="C27" s="42">
        <v>4</v>
      </c>
      <c r="D27" s="302"/>
      <c r="E27" s="302"/>
      <c r="F27" s="302"/>
      <c r="G27" s="316">
        <v>4</v>
      </c>
      <c r="H27" s="295">
        <f>G27*30</f>
        <v>120</v>
      </c>
      <c r="I27" s="317">
        <f t="shared" si="6"/>
        <v>8</v>
      </c>
      <c r="J27" s="302">
        <v>6</v>
      </c>
      <c r="K27" s="302"/>
      <c r="L27" s="125">
        <v>2</v>
      </c>
      <c r="M27" s="172">
        <f>H27-I27</f>
        <v>112</v>
      </c>
      <c r="N27" s="156"/>
      <c r="O27" s="157"/>
      <c r="P27" s="160"/>
      <c r="Q27" s="160"/>
      <c r="R27" s="324">
        <v>6</v>
      </c>
      <c r="S27" s="169">
        <v>2</v>
      </c>
      <c r="T27" s="160"/>
      <c r="U27" s="161"/>
      <c r="V27" s="156"/>
      <c r="W27" s="157"/>
      <c r="X27" s="160"/>
      <c r="Y27" s="161"/>
      <c r="Z27" s="156"/>
      <c r="AA27" s="157"/>
      <c r="AB27" s="162"/>
      <c r="AC27" s="163"/>
      <c r="AD27" s="156"/>
      <c r="AE27" s="163"/>
      <c r="AF27" s="11"/>
      <c r="AG27" s="11"/>
      <c r="AH27" s="11"/>
    </row>
    <row r="28" spans="1:34" s="5" customFormat="1" ht="18.75">
      <c r="A28" s="226" t="s">
        <v>138</v>
      </c>
      <c r="B28" s="123" t="s">
        <v>55</v>
      </c>
      <c r="C28" s="124"/>
      <c r="D28" s="125"/>
      <c r="E28" s="125"/>
      <c r="F28" s="125">
        <v>4</v>
      </c>
      <c r="G28" s="170">
        <v>1</v>
      </c>
      <c r="H28" s="210">
        <f>G28*30</f>
        <v>30</v>
      </c>
      <c r="I28" s="171">
        <f t="shared" si="6"/>
        <v>4</v>
      </c>
      <c r="J28" s="136"/>
      <c r="K28" s="136"/>
      <c r="L28" s="136">
        <v>4</v>
      </c>
      <c r="M28" s="172">
        <f t="shared" si="5"/>
        <v>26</v>
      </c>
      <c r="N28" s="156"/>
      <c r="O28" s="157"/>
      <c r="P28" s="160"/>
      <c r="Q28" s="160"/>
      <c r="R28" s="128">
        <v>4</v>
      </c>
      <c r="S28" s="129"/>
      <c r="T28" s="124"/>
      <c r="U28" s="135"/>
      <c r="V28" s="156"/>
      <c r="W28" s="157"/>
      <c r="X28" s="160"/>
      <c r="Y28" s="161"/>
      <c r="Z28" s="156"/>
      <c r="AA28" s="157"/>
      <c r="AB28" s="162"/>
      <c r="AC28" s="163"/>
      <c r="AD28" s="156"/>
      <c r="AE28" s="163"/>
      <c r="AF28" s="11"/>
      <c r="AG28" s="11"/>
      <c r="AH28" s="11"/>
    </row>
    <row r="29" spans="1:34" s="5" customFormat="1" ht="18.75">
      <c r="A29" s="227" t="s">
        <v>139</v>
      </c>
      <c r="B29" s="233" t="s">
        <v>52</v>
      </c>
      <c r="C29" s="234"/>
      <c r="D29" s="235"/>
      <c r="E29" s="235"/>
      <c r="F29" s="235"/>
      <c r="G29" s="236">
        <f>G30+G31</f>
        <v>12</v>
      </c>
      <c r="H29" s="236">
        <f>H30+H31</f>
        <v>360</v>
      </c>
      <c r="I29" s="237">
        <f>I30+I31</f>
        <v>28</v>
      </c>
      <c r="J29" s="237">
        <v>18</v>
      </c>
      <c r="K29" s="237"/>
      <c r="L29" s="237">
        <v>10</v>
      </c>
      <c r="M29" s="237">
        <f>M30+M31</f>
        <v>332</v>
      </c>
      <c r="N29" s="122"/>
      <c r="O29" s="159"/>
      <c r="P29" s="158"/>
      <c r="Q29" s="158"/>
      <c r="R29" s="156"/>
      <c r="S29" s="157"/>
      <c r="T29" s="160"/>
      <c r="U29" s="161"/>
      <c r="V29" s="156"/>
      <c r="W29" s="157"/>
      <c r="X29" s="160"/>
      <c r="Y29" s="161"/>
      <c r="Z29" s="156"/>
      <c r="AA29" s="157"/>
      <c r="AB29" s="162"/>
      <c r="AC29" s="163"/>
      <c r="AD29" s="156"/>
      <c r="AE29" s="163"/>
      <c r="AF29" s="11"/>
      <c r="AG29" s="11"/>
      <c r="AH29" s="11"/>
    </row>
    <row r="30" spans="1:34" s="5" customFormat="1" ht="31.5">
      <c r="A30" s="226" t="s">
        <v>140</v>
      </c>
      <c r="B30" s="123" t="s">
        <v>72</v>
      </c>
      <c r="C30" s="124">
        <v>1</v>
      </c>
      <c r="D30" s="125"/>
      <c r="E30" s="125"/>
      <c r="F30" s="125"/>
      <c r="G30" s="170">
        <v>7</v>
      </c>
      <c r="H30" s="210">
        <f>G30*30</f>
        <v>210</v>
      </c>
      <c r="I30" s="171">
        <v>16</v>
      </c>
      <c r="J30" s="201" t="s">
        <v>218</v>
      </c>
      <c r="K30" s="125"/>
      <c r="L30" s="201" t="s">
        <v>219</v>
      </c>
      <c r="M30" s="172">
        <f t="shared" si="5"/>
        <v>194</v>
      </c>
      <c r="N30" s="122">
        <v>12</v>
      </c>
      <c r="O30" s="159">
        <v>4</v>
      </c>
      <c r="P30" s="158"/>
      <c r="Q30" s="158"/>
      <c r="R30" s="156"/>
      <c r="S30" s="157"/>
      <c r="T30" s="160"/>
      <c r="U30" s="161"/>
      <c r="V30" s="156"/>
      <c r="W30" s="157"/>
      <c r="X30" s="160"/>
      <c r="Y30" s="161"/>
      <c r="Z30" s="156"/>
      <c r="AA30" s="157"/>
      <c r="AB30" s="162"/>
      <c r="AC30" s="163"/>
      <c r="AD30" s="156"/>
      <c r="AE30" s="163"/>
      <c r="AF30" s="11"/>
      <c r="AG30" s="11"/>
      <c r="AH30" s="11"/>
    </row>
    <row r="31" spans="1:34" s="5" customFormat="1" ht="31.5">
      <c r="A31" s="226" t="s">
        <v>141</v>
      </c>
      <c r="B31" s="123" t="s">
        <v>73</v>
      </c>
      <c r="C31" s="124">
        <v>3</v>
      </c>
      <c r="D31" s="125"/>
      <c r="E31" s="125"/>
      <c r="F31" s="125"/>
      <c r="G31" s="170">
        <v>5</v>
      </c>
      <c r="H31" s="210">
        <f>G31*30</f>
        <v>150</v>
      </c>
      <c r="I31" s="171">
        <v>12</v>
      </c>
      <c r="J31" s="201" t="s">
        <v>220</v>
      </c>
      <c r="K31" s="125"/>
      <c r="L31" s="201" t="s">
        <v>221</v>
      </c>
      <c r="M31" s="172">
        <f t="shared" si="5"/>
        <v>138</v>
      </c>
      <c r="N31" s="122"/>
      <c r="O31" s="159"/>
      <c r="P31" s="158">
        <v>8</v>
      </c>
      <c r="Q31" s="158">
        <v>4</v>
      </c>
      <c r="R31" s="156"/>
      <c r="S31" s="157"/>
      <c r="T31" s="160"/>
      <c r="U31" s="161"/>
      <c r="V31" s="156"/>
      <c r="W31" s="157"/>
      <c r="X31" s="160"/>
      <c r="Y31" s="161"/>
      <c r="Z31" s="156"/>
      <c r="AA31" s="157"/>
      <c r="AB31" s="162"/>
      <c r="AC31" s="163"/>
      <c r="AD31" s="156"/>
      <c r="AE31" s="163"/>
      <c r="AF31" s="11"/>
      <c r="AG31" s="11"/>
      <c r="AH31" s="11"/>
    </row>
    <row r="32" spans="1:34" s="5" customFormat="1" ht="18.75">
      <c r="A32" s="227" t="s">
        <v>142</v>
      </c>
      <c r="B32" s="233" t="s">
        <v>40</v>
      </c>
      <c r="C32" s="234">
        <v>3</v>
      </c>
      <c r="D32" s="235"/>
      <c r="E32" s="235"/>
      <c r="F32" s="235"/>
      <c r="G32" s="236">
        <v>5</v>
      </c>
      <c r="H32" s="240">
        <f>G32*30</f>
        <v>150</v>
      </c>
      <c r="I32" s="237">
        <v>8</v>
      </c>
      <c r="J32" s="201" t="s">
        <v>222</v>
      </c>
      <c r="K32" s="235"/>
      <c r="L32" s="201" t="s">
        <v>223</v>
      </c>
      <c r="M32" s="241">
        <f t="shared" si="5"/>
        <v>142</v>
      </c>
      <c r="N32" s="156"/>
      <c r="O32" s="157"/>
      <c r="P32" s="173">
        <v>8</v>
      </c>
      <c r="Q32" s="173"/>
      <c r="R32" s="156"/>
      <c r="S32" s="157"/>
      <c r="T32" s="160"/>
      <c r="U32" s="161"/>
      <c r="V32" s="156"/>
      <c r="W32" s="157"/>
      <c r="X32" s="160"/>
      <c r="Y32" s="161"/>
      <c r="Z32" s="156"/>
      <c r="AA32" s="157"/>
      <c r="AB32" s="162"/>
      <c r="AC32" s="163"/>
      <c r="AD32" s="156"/>
      <c r="AE32" s="163"/>
      <c r="AF32" s="11"/>
      <c r="AG32" s="11"/>
      <c r="AH32" s="11"/>
    </row>
    <row r="33" spans="1:34" s="5" customFormat="1" ht="19.5" thickBot="1">
      <c r="A33" s="227" t="s">
        <v>143</v>
      </c>
      <c r="B33" s="233" t="s">
        <v>39</v>
      </c>
      <c r="C33" s="234">
        <v>1</v>
      </c>
      <c r="D33" s="235"/>
      <c r="E33" s="235"/>
      <c r="F33" s="235"/>
      <c r="G33" s="236">
        <v>5</v>
      </c>
      <c r="H33" s="240">
        <f>G33*30</f>
        <v>150</v>
      </c>
      <c r="I33" s="237">
        <v>8</v>
      </c>
      <c r="J33" s="201" t="s">
        <v>222</v>
      </c>
      <c r="K33" s="235"/>
      <c r="L33" s="201" t="s">
        <v>223</v>
      </c>
      <c r="M33" s="241">
        <f t="shared" si="5"/>
        <v>142</v>
      </c>
      <c r="N33" s="174">
        <v>8</v>
      </c>
      <c r="O33" s="175"/>
      <c r="P33" s="176"/>
      <c r="Q33" s="176"/>
      <c r="R33" s="164"/>
      <c r="S33" s="165"/>
      <c r="T33" s="176"/>
      <c r="U33" s="177"/>
      <c r="V33" s="164"/>
      <c r="W33" s="165"/>
      <c r="X33" s="176"/>
      <c r="Y33" s="177"/>
      <c r="Z33" s="164"/>
      <c r="AA33" s="165"/>
      <c r="AB33" s="178"/>
      <c r="AC33" s="179"/>
      <c r="AD33" s="164"/>
      <c r="AE33" s="179"/>
      <c r="AF33" s="11"/>
      <c r="AG33" s="11"/>
      <c r="AH33" s="11"/>
    </row>
    <row r="34" spans="1:34" s="5" customFormat="1" ht="19.5" thickBot="1">
      <c r="A34" s="548" t="s">
        <v>183</v>
      </c>
      <c r="B34" s="506"/>
      <c r="C34" s="180"/>
      <c r="D34" s="181"/>
      <c r="E34" s="181"/>
      <c r="F34" s="181"/>
      <c r="G34" s="182">
        <f>G19+G22+G25+G26+G29+G32+G33</f>
        <v>44</v>
      </c>
      <c r="H34" s="182">
        <f aca="true" t="shared" si="8" ref="H34:M34">H19+H22+H25+H26+H29+H32+H33</f>
        <v>1320</v>
      </c>
      <c r="I34" s="182">
        <f t="shared" si="8"/>
        <v>88</v>
      </c>
      <c r="J34" s="182"/>
      <c r="K34" s="182"/>
      <c r="L34" s="182"/>
      <c r="M34" s="182">
        <f t="shared" si="8"/>
        <v>1232</v>
      </c>
      <c r="N34" s="183">
        <f aca="true" t="shared" si="9" ref="N34:AE34">N20+N21+N23+N24+N25+N26+N28+N30+N31+N32+N33</f>
        <v>32</v>
      </c>
      <c r="O34" s="183">
        <f t="shared" si="9"/>
        <v>4</v>
      </c>
      <c r="P34" s="183">
        <f t="shared" si="9"/>
        <v>28</v>
      </c>
      <c r="Q34" s="183">
        <f t="shared" si="9"/>
        <v>8</v>
      </c>
      <c r="R34" s="183">
        <f>R27+R20+R21+R23+R24+R25+R26+R28+R30+R31+R32+R33</f>
        <v>14</v>
      </c>
      <c r="S34" s="183">
        <f>S27+S20+S21+S23+S24+S25+S26+S28+S30+S31+S32+S33</f>
        <v>2</v>
      </c>
      <c r="T34" s="183">
        <f t="shared" si="9"/>
        <v>0</v>
      </c>
      <c r="U34" s="183">
        <f t="shared" si="9"/>
        <v>0</v>
      </c>
      <c r="V34" s="183">
        <f t="shared" si="9"/>
        <v>0</v>
      </c>
      <c r="W34" s="183">
        <f t="shared" si="9"/>
        <v>0</v>
      </c>
      <c r="X34" s="183">
        <f t="shared" si="9"/>
        <v>0</v>
      </c>
      <c r="Y34" s="183">
        <f t="shared" si="9"/>
        <v>0</v>
      </c>
      <c r="Z34" s="183">
        <f t="shared" si="9"/>
        <v>0</v>
      </c>
      <c r="AA34" s="183">
        <f t="shared" si="9"/>
        <v>0</v>
      </c>
      <c r="AB34" s="183">
        <f t="shared" si="9"/>
        <v>0</v>
      </c>
      <c r="AC34" s="183">
        <f t="shared" si="9"/>
        <v>0</v>
      </c>
      <c r="AD34" s="183">
        <f t="shared" si="9"/>
        <v>0</v>
      </c>
      <c r="AE34" s="183">
        <f t="shared" si="9"/>
        <v>0</v>
      </c>
      <c r="AF34" s="11"/>
      <c r="AG34" s="11"/>
      <c r="AH34" s="11"/>
    </row>
    <row r="35" spans="1:34" s="5" customFormat="1" ht="19.5" thickBot="1">
      <c r="A35" s="520" t="s">
        <v>144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3"/>
      <c r="AF35" s="11"/>
      <c r="AG35" s="11"/>
      <c r="AH35" s="11"/>
    </row>
    <row r="36" spans="1:34" s="2" customFormat="1" ht="30" customHeight="1" thickBot="1">
      <c r="A36" s="248" t="s">
        <v>145</v>
      </c>
      <c r="B36" s="249" t="s">
        <v>96</v>
      </c>
      <c r="C36" s="250"/>
      <c r="D36" s="250"/>
      <c r="E36" s="250"/>
      <c r="F36" s="250"/>
      <c r="G36" s="251">
        <f>SUM(G37:G38)</f>
        <v>9</v>
      </c>
      <c r="H36" s="251">
        <f aca="true" t="shared" si="10" ref="H36:M36">SUM(H37:H38)</f>
        <v>270</v>
      </c>
      <c r="I36" s="239">
        <f t="shared" si="10"/>
        <v>10</v>
      </c>
      <c r="J36" s="239">
        <v>4</v>
      </c>
      <c r="K36" s="239"/>
      <c r="L36" s="239">
        <v>6</v>
      </c>
      <c r="M36" s="239">
        <f t="shared" si="10"/>
        <v>260</v>
      </c>
      <c r="N36" s="154"/>
      <c r="O36" s="153"/>
      <c r="P36" s="154"/>
      <c r="Q36" s="153"/>
      <c r="R36" s="154"/>
      <c r="S36" s="188"/>
      <c r="T36" s="154"/>
      <c r="U36" s="153"/>
      <c r="V36" s="189"/>
      <c r="W36" s="190"/>
      <c r="X36" s="154"/>
      <c r="Y36" s="153"/>
      <c r="Z36" s="191"/>
      <c r="AA36" s="192"/>
      <c r="AB36" s="154"/>
      <c r="AC36" s="153"/>
      <c r="AD36" s="154"/>
      <c r="AE36" s="153"/>
      <c r="AF36" s="8"/>
      <c r="AG36" s="8"/>
      <c r="AH36" s="8"/>
    </row>
    <row r="37" spans="1:34" s="2" customFormat="1" ht="30" customHeight="1">
      <c r="A37" s="246" t="s">
        <v>146</v>
      </c>
      <c r="B37" s="187" t="s">
        <v>96</v>
      </c>
      <c r="C37" s="211">
        <v>7</v>
      </c>
      <c r="D37" s="211"/>
      <c r="E37" s="211"/>
      <c r="F37" s="211"/>
      <c r="G37" s="209">
        <v>7.5</v>
      </c>
      <c r="H37" s="210">
        <f>G37*30</f>
        <v>225</v>
      </c>
      <c r="I37" s="211">
        <v>6</v>
      </c>
      <c r="J37" s="201" t="s">
        <v>224</v>
      </c>
      <c r="K37" s="235"/>
      <c r="L37" s="201" t="s">
        <v>225</v>
      </c>
      <c r="M37" s="186">
        <f>H37-I37</f>
        <v>219</v>
      </c>
      <c r="N37" s="242"/>
      <c r="O37" s="243"/>
      <c r="P37" s="242"/>
      <c r="Q37" s="243"/>
      <c r="R37" s="242"/>
      <c r="S37" s="244"/>
      <c r="T37" s="242"/>
      <c r="U37" s="243"/>
      <c r="V37" s="189">
        <v>4</v>
      </c>
      <c r="W37" s="190">
        <v>2</v>
      </c>
      <c r="X37" s="242"/>
      <c r="Y37" s="243"/>
      <c r="Z37" s="131"/>
      <c r="AA37" s="245"/>
      <c r="AB37" s="242"/>
      <c r="AC37" s="243"/>
      <c r="AD37" s="242"/>
      <c r="AE37" s="243"/>
      <c r="AF37" s="8"/>
      <c r="AG37" s="8"/>
      <c r="AH37" s="8"/>
    </row>
    <row r="38" spans="1:34" s="2" customFormat="1" ht="32.25" thickBot="1">
      <c r="A38" s="247" t="s">
        <v>147</v>
      </c>
      <c r="B38" s="187" t="s">
        <v>97</v>
      </c>
      <c r="C38" s="211"/>
      <c r="D38" s="211"/>
      <c r="E38" s="211"/>
      <c r="F38" s="211">
        <v>9</v>
      </c>
      <c r="G38" s="209">
        <v>1.5</v>
      </c>
      <c r="H38" s="210">
        <f>G38*30</f>
        <v>45</v>
      </c>
      <c r="I38" s="211">
        <v>4</v>
      </c>
      <c r="J38" s="211"/>
      <c r="K38" s="211"/>
      <c r="L38" s="200">
        <v>4</v>
      </c>
      <c r="M38" s="186">
        <f>H38-I38</f>
        <v>41</v>
      </c>
      <c r="N38" s="156"/>
      <c r="O38" s="163"/>
      <c r="P38" s="156"/>
      <c r="Q38" s="163"/>
      <c r="R38" s="156"/>
      <c r="S38" s="193"/>
      <c r="T38" s="156"/>
      <c r="U38" s="163"/>
      <c r="V38" s="156"/>
      <c r="W38" s="163"/>
      <c r="X38" s="168">
        <v>4</v>
      </c>
      <c r="Y38" s="194"/>
      <c r="Z38" s="122"/>
      <c r="AA38" s="195"/>
      <c r="AB38" s="122"/>
      <c r="AC38" s="195"/>
      <c r="AD38" s="122"/>
      <c r="AE38" s="163"/>
      <c r="AF38" s="8"/>
      <c r="AG38" s="8"/>
      <c r="AH38" s="8"/>
    </row>
    <row r="39" spans="1:34" s="2" customFormat="1" ht="19.5" thickBot="1">
      <c r="A39" s="252" t="s">
        <v>148</v>
      </c>
      <c r="B39" s="253" t="s">
        <v>98</v>
      </c>
      <c r="C39" s="250"/>
      <c r="D39" s="250"/>
      <c r="E39" s="250"/>
      <c r="F39" s="250"/>
      <c r="G39" s="251">
        <f>SUM(G40:G41)</f>
        <v>6</v>
      </c>
      <c r="H39" s="251">
        <f>SUM(H40:H41)</f>
        <v>180</v>
      </c>
      <c r="I39" s="239">
        <f>SUM(I40:I41)</f>
        <v>10</v>
      </c>
      <c r="J39" s="239">
        <v>4</v>
      </c>
      <c r="K39" s="258"/>
      <c r="L39" s="239">
        <v>6</v>
      </c>
      <c r="M39" s="239">
        <f>SUM(M40:M41)</f>
        <v>170</v>
      </c>
      <c r="N39" s="156"/>
      <c r="O39" s="163"/>
      <c r="P39" s="156"/>
      <c r="Q39" s="163"/>
      <c r="R39" s="156"/>
      <c r="S39" s="193"/>
      <c r="T39" s="156"/>
      <c r="U39" s="163"/>
      <c r="V39" s="156"/>
      <c r="W39" s="163"/>
      <c r="X39" s="189"/>
      <c r="Y39" s="190"/>
      <c r="Z39" s="122"/>
      <c r="AA39" s="195"/>
      <c r="AB39" s="122"/>
      <c r="AC39" s="195"/>
      <c r="AD39" s="122"/>
      <c r="AE39" s="163"/>
      <c r="AF39" s="8"/>
      <c r="AG39" s="8"/>
      <c r="AH39" s="8"/>
    </row>
    <row r="40" spans="1:34" s="2" customFormat="1" ht="18.75">
      <c r="A40" s="247" t="s">
        <v>149</v>
      </c>
      <c r="B40" s="184" t="s">
        <v>98</v>
      </c>
      <c r="C40" s="211">
        <v>9</v>
      </c>
      <c r="D40" s="211"/>
      <c r="E40" s="211"/>
      <c r="F40" s="211"/>
      <c r="G40" s="209">
        <v>5</v>
      </c>
      <c r="H40" s="210">
        <f>G40*30</f>
        <v>150</v>
      </c>
      <c r="I40" s="211">
        <v>6</v>
      </c>
      <c r="J40" s="201" t="s">
        <v>224</v>
      </c>
      <c r="K40" s="235"/>
      <c r="L40" s="201" t="s">
        <v>225</v>
      </c>
      <c r="M40" s="186">
        <f>H40-I40</f>
        <v>144</v>
      </c>
      <c r="N40" s="156"/>
      <c r="O40" s="163"/>
      <c r="P40" s="156"/>
      <c r="Q40" s="163"/>
      <c r="R40" s="156"/>
      <c r="S40" s="193"/>
      <c r="T40" s="156"/>
      <c r="U40" s="163"/>
      <c r="V40" s="156"/>
      <c r="W40" s="163"/>
      <c r="X40" s="189">
        <v>4</v>
      </c>
      <c r="Y40" s="190">
        <v>2</v>
      </c>
      <c r="Z40" s="122"/>
      <c r="AA40" s="195"/>
      <c r="AB40" s="122"/>
      <c r="AC40" s="195"/>
      <c r="AD40" s="122"/>
      <c r="AE40" s="163"/>
      <c r="AF40" s="8"/>
      <c r="AG40" s="8"/>
      <c r="AH40" s="8"/>
    </row>
    <row r="41" spans="1:34" s="2" customFormat="1" ht="18.75">
      <c r="A41" s="247" t="s">
        <v>150</v>
      </c>
      <c r="B41" s="184" t="s">
        <v>99</v>
      </c>
      <c r="C41" s="211"/>
      <c r="D41" s="211"/>
      <c r="E41" s="211"/>
      <c r="F41" s="211">
        <v>10</v>
      </c>
      <c r="G41" s="209">
        <v>1</v>
      </c>
      <c r="H41" s="210">
        <f>G41*30</f>
        <v>30</v>
      </c>
      <c r="I41" s="211">
        <v>4</v>
      </c>
      <c r="J41" s="211"/>
      <c r="K41" s="211"/>
      <c r="L41" s="200">
        <v>4</v>
      </c>
      <c r="M41" s="186">
        <f>H41-I41</f>
        <v>26</v>
      </c>
      <c r="N41" s="156"/>
      <c r="O41" s="163"/>
      <c r="P41" s="156"/>
      <c r="Q41" s="163"/>
      <c r="R41" s="156"/>
      <c r="S41" s="193"/>
      <c r="T41" s="156"/>
      <c r="U41" s="163"/>
      <c r="V41" s="156"/>
      <c r="W41" s="163"/>
      <c r="X41" s="156"/>
      <c r="Y41" s="163"/>
      <c r="Z41" s="168">
        <v>4</v>
      </c>
      <c r="AA41" s="194"/>
      <c r="AB41" s="122"/>
      <c r="AC41" s="195"/>
      <c r="AD41" s="122"/>
      <c r="AE41" s="163"/>
      <c r="AF41" s="8"/>
      <c r="AG41" s="8"/>
      <c r="AH41" s="8"/>
    </row>
    <row r="42" spans="1:34" s="5" customFormat="1" ht="18.75">
      <c r="A42" s="252" t="s">
        <v>151</v>
      </c>
      <c r="B42" s="254" t="s">
        <v>47</v>
      </c>
      <c r="C42" s="255"/>
      <c r="D42" s="256"/>
      <c r="E42" s="256"/>
      <c r="F42" s="256"/>
      <c r="G42" s="257">
        <f>SUM(G43:G45)</f>
        <v>12</v>
      </c>
      <c r="H42" s="257">
        <f aca="true" t="shared" si="11" ref="H42:M42">SUM(H43:H45)</f>
        <v>360</v>
      </c>
      <c r="I42" s="240">
        <f t="shared" si="11"/>
        <v>32</v>
      </c>
      <c r="J42" s="240">
        <f t="shared" si="11"/>
        <v>0</v>
      </c>
      <c r="K42" s="240">
        <f t="shared" si="11"/>
        <v>0</v>
      </c>
      <c r="L42" s="240">
        <f t="shared" si="11"/>
        <v>0</v>
      </c>
      <c r="M42" s="240">
        <f t="shared" si="11"/>
        <v>328</v>
      </c>
      <c r="N42" s="156"/>
      <c r="O42" s="163"/>
      <c r="P42" s="156"/>
      <c r="Q42" s="163"/>
      <c r="R42" s="156"/>
      <c r="S42" s="193"/>
      <c r="T42" s="156"/>
      <c r="U42" s="163"/>
      <c r="V42" s="128"/>
      <c r="W42" s="134"/>
      <c r="X42" s="156"/>
      <c r="Y42" s="163"/>
      <c r="Z42" s="156"/>
      <c r="AA42" s="163"/>
      <c r="AB42" s="156"/>
      <c r="AC42" s="163"/>
      <c r="AD42" s="156"/>
      <c r="AE42" s="163"/>
      <c r="AF42" s="11"/>
      <c r="AG42" s="11"/>
      <c r="AH42" s="11"/>
    </row>
    <row r="43" spans="1:34" s="5" customFormat="1" ht="18.75">
      <c r="A43" s="247" t="s">
        <v>152</v>
      </c>
      <c r="B43" s="198" t="s">
        <v>47</v>
      </c>
      <c r="C43" s="137"/>
      <c r="D43" s="137">
        <v>4</v>
      </c>
      <c r="E43" s="199"/>
      <c r="F43" s="199"/>
      <c r="G43" s="212">
        <v>7</v>
      </c>
      <c r="H43" s="210">
        <f>G43*30</f>
        <v>210</v>
      </c>
      <c r="I43" s="211">
        <v>12</v>
      </c>
      <c r="J43" s="201" t="s">
        <v>220</v>
      </c>
      <c r="K43" s="235"/>
      <c r="L43" s="201" t="s">
        <v>221</v>
      </c>
      <c r="M43" s="197">
        <f aca="true" t="shared" si="12" ref="M43:M70">H43-I43</f>
        <v>198</v>
      </c>
      <c r="N43" s="156"/>
      <c r="O43" s="163"/>
      <c r="P43" s="156"/>
      <c r="Q43" s="163"/>
      <c r="R43" s="128">
        <v>8</v>
      </c>
      <c r="S43" s="134">
        <v>4</v>
      </c>
      <c r="T43" s="156"/>
      <c r="U43" s="163"/>
      <c r="V43" s="128"/>
      <c r="W43" s="134"/>
      <c r="X43" s="156"/>
      <c r="Y43" s="163"/>
      <c r="Z43" s="156"/>
      <c r="AA43" s="163"/>
      <c r="AB43" s="156"/>
      <c r="AC43" s="163"/>
      <c r="AD43" s="156"/>
      <c r="AE43" s="163"/>
      <c r="AF43" s="11"/>
      <c r="AG43" s="11"/>
      <c r="AH43" s="11"/>
    </row>
    <row r="44" spans="1:34" s="5" customFormat="1" ht="18.75">
      <c r="A44" s="247" t="s">
        <v>153</v>
      </c>
      <c r="B44" s="198" t="s">
        <v>47</v>
      </c>
      <c r="C44" s="137">
        <v>6</v>
      </c>
      <c r="D44" s="199"/>
      <c r="E44" s="199"/>
      <c r="F44" s="199"/>
      <c r="G44" s="212">
        <v>3.5</v>
      </c>
      <c r="H44" s="210">
        <f>G44*30</f>
        <v>105</v>
      </c>
      <c r="I44" s="211">
        <v>12</v>
      </c>
      <c r="J44" s="201" t="s">
        <v>220</v>
      </c>
      <c r="K44" s="235"/>
      <c r="L44" s="201" t="s">
        <v>221</v>
      </c>
      <c r="M44" s="197">
        <f t="shared" si="12"/>
        <v>93</v>
      </c>
      <c r="N44" s="156"/>
      <c r="O44" s="163"/>
      <c r="P44" s="156"/>
      <c r="Q44" s="163"/>
      <c r="R44" s="156"/>
      <c r="S44" s="193"/>
      <c r="T44" s="128">
        <v>8</v>
      </c>
      <c r="U44" s="134">
        <v>4</v>
      </c>
      <c r="V44" s="128"/>
      <c r="W44" s="134"/>
      <c r="X44" s="156"/>
      <c r="Y44" s="163"/>
      <c r="Z44" s="156"/>
      <c r="AA44" s="163"/>
      <c r="AB44" s="156"/>
      <c r="AC44" s="163"/>
      <c r="AD44" s="156"/>
      <c r="AE44" s="163"/>
      <c r="AF44" s="11"/>
      <c r="AG44" s="11"/>
      <c r="AH44" s="11"/>
    </row>
    <row r="45" spans="1:34" s="5" customFormat="1" ht="18.75">
      <c r="A45" s="247" t="s">
        <v>154</v>
      </c>
      <c r="B45" s="198" t="s">
        <v>60</v>
      </c>
      <c r="C45" s="137"/>
      <c r="D45" s="199"/>
      <c r="E45" s="200"/>
      <c r="F45" s="200">
        <v>7</v>
      </c>
      <c r="G45" s="212">
        <v>1.5</v>
      </c>
      <c r="H45" s="210">
        <f>G45*30</f>
        <v>45</v>
      </c>
      <c r="I45" s="211">
        <v>8</v>
      </c>
      <c r="J45" s="208"/>
      <c r="K45" s="126"/>
      <c r="L45" s="201" t="s">
        <v>226</v>
      </c>
      <c r="M45" s="197">
        <f t="shared" si="12"/>
        <v>37</v>
      </c>
      <c r="N45" s="156"/>
      <c r="O45" s="163"/>
      <c r="P45" s="156"/>
      <c r="Q45" s="163"/>
      <c r="R45" s="156"/>
      <c r="S45" s="193"/>
      <c r="T45" s="156"/>
      <c r="U45" s="163"/>
      <c r="V45" s="122">
        <v>4</v>
      </c>
      <c r="W45" s="195"/>
      <c r="X45" s="122"/>
      <c r="Y45" s="195"/>
      <c r="Z45" s="156"/>
      <c r="AA45" s="163"/>
      <c r="AB45" s="156"/>
      <c r="AC45" s="163"/>
      <c r="AD45" s="156"/>
      <c r="AE45" s="163"/>
      <c r="AF45" s="11"/>
      <c r="AG45" s="11"/>
      <c r="AH45" s="11"/>
    </row>
    <row r="46" spans="1:34" s="5" customFormat="1" ht="18.75">
      <c r="A46" s="252" t="s">
        <v>155</v>
      </c>
      <c r="B46" s="233" t="s">
        <v>46</v>
      </c>
      <c r="C46" s="234">
        <v>7</v>
      </c>
      <c r="D46" s="235"/>
      <c r="E46" s="235"/>
      <c r="F46" s="235"/>
      <c r="G46" s="236">
        <v>3.5</v>
      </c>
      <c r="H46" s="240">
        <f>G46*30</f>
        <v>105</v>
      </c>
      <c r="I46" s="259">
        <f>SUM(J46:L46)</f>
        <v>6</v>
      </c>
      <c r="J46" s="260">
        <v>4</v>
      </c>
      <c r="K46" s="260"/>
      <c r="L46" s="261">
        <v>2</v>
      </c>
      <c r="M46" s="262">
        <f t="shared" si="12"/>
        <v>99</v>
      </c>
      <c r="N46" s="156"/>
      <c r="O46" s="163"/>
      <c r="P46" s="156"/>
      <c r="Q46" s="163"/>
      <c r="R46" s="156"/>
      <c r="S46" s="193"/>
      <c r="T46" s="156"/>
      <c r="U46" s="163"/>
      <c r="V46" s="128">
        <v>4</v>
      </c>
      <c r="W46" s="134">
        <v>2</v>
      </c>
      <c r="X46" s="122"/>
      <c r="Y46" s="195"/>
      <c r="Z46" s="156"/>
      <c r="AA46" s="163"/>
      <c r="AB46" s="156"/>
      <c r="AC46" s="163"/>
      <c r="AD46" s="156"/>
      <c r="AE46" s="163"/>
      <c r="AF46" s="11"/>
      <c r="AG46" s="11"/>
      <c r="AH46" s="11"/>
    </row>
    <row r="47" spans="1:34" s="5" customFormat="1" ht="18.75">
      <c r="A47" s="252" t="s">
        <v>156</v>
      </c>
      <c r="B47" s="233" t="s">
        <v>36</v>
      </c>
      <c r="C47" s="263"/>
      <c r="D47" s="239"/>
      <c r="E47" s="239"/>
      <c r="F47" s="239"/>
      <c r="G47" s="251">
        <f>SUM(G48:G49)</f>
        <v>6</v>
      </c>
      <c r="H47" s="251">
        <f aca="true" t="shared" si="13" ref="H47:M47">SUM(H48:H49)</f>
        <v>180</v>
      </c>
      <c r="I47" s="239">
        <f t="shared" si="13"/>
        <v>10</v>
      </c>
      <c r="J47" s="239">
        <f t="shared" si="13"/>
        <v>4</v>
      </c>
      <c r="K47" s="239">
        <f t="shared" si="13"/>
        <v>0</v>
      </c>
      <c r="L47" s="239">
        <f t="shared" si="13"/>
        <v>6</v>
      </c>
      <c r="M47" s="239">
        <f t="shared" si="13"/>
        <v>170</v>
      </c>
      <c r="N47" s="156"/>
      <c r="O47" s="163"/>
      <c r="P47" s="156"/>
      <c r="Q47" s="163"/>
      <c r="R47" s="156"/>
      <c r="S47" s="193"/>
      <c r="T47" s="128"/>
      <c r="U47" s="134"/>
      <c r="V47" s="156"/>
      <c r="W47" s="163"/>
      <c r="X47" s="156"/>
      <c r="Y47" s="163"/>
      <c r="Z47" s="156"/>
      <c r="AA47" s="163"/>
      <c r="AB47" s="156"/>
      <c r="AC47" s="163"/>
      <c r="AD47" s="156"/>
      <c r="AE47" s="163"/>
      <c r="AF47" s="11"/>
      <c r="AG47" s="11"/>
      <c r="AH47" s="11"/>
    </row>
    <row r="48" spans="1:34" s="5" customFormat="1" ht="18.75">
      <c r="A48" s="247" t="s">
        <v>157</v>
      </c>
      <c r="B48" s="123" t="s">
        <v>36</v>
      </c>
      <c r="C48" s="155">
        <v>6</v>
      </c>
      <c r="D48" s="136"/>
      <c r="E48" s="136"/>
      <c r="F48" s="136"/>
      <c r="G48" s="170">
        <v>4.5</v>
      </c>
      <c r="H48" s="210">
        <f>G48*30</f>
        <v>135</v>
      </c>
      <c r="I48" s="208">
        <f>SUM(J48:L48)</f>
        <v>6</v>
      </c>
      <c r="J48" s="196">
        <v>4</v>
      </c>
      <c r="K48" s="196"/>
      <c r="L48" s="144">
        <v>2</v>
      </c>
      <c r="M48" s="197">
        <f>H48-I48</f>
        <v>129</v>
      </c>
      <c r="N48" s="156"/>
      <c r="O48" s="163"/>
      <c r="P48" s="156"/>
      <c r="Q48" s="163"/>
      <c r="R48" s="156"/>
      <c r="S48" s="193"/>
      <c r="T48" s="128">
        <v>4</v>
      </c>
      <c r="U48" s="134">
        <v>2</v>
      </c>
      <c r="V48" s="156"/>
      <c r="W48" s="163"/>
      <c r="X48" s="156"/>
      <c r="Y48" s="163"/>
      <c r="Z48" s="156"/>
      <c r="AA48" s="163"/>
      <c r="AB48" s="156"/>
      <c r="AC48" s="163"/>
      <c r="AD48" s="156"/>
      <c r="AE48" s="163"/>
      <c r="AF48" s="11"/>
      <c r="AG48" s="11"/>
      <c r="AH48" s="11"/>
    </row>
    <row r="49" spans="1:34" s="5" customFormat="1" ht="33.75" customHeight="1">
      <c r="A49" s="247" t="s">
        <v>158</v>
      </c>
      <c r="B49" s="123" t="s">
        <v>59</v>
      </c>
      <c r="C49" s="155"/>
      <c r="D49" s="136"/>
      <c r="E49" s="125"/>
      <c r="F49" s="125">
        <v>7</v>
      </c>
      <c r="G49" s="170">
        <v>1.5</v>
      </c>
      <c r="H49" s="210">
        <f>G49*30</f>
        <v>45</v>
      </c>
      <c r="I49" s="208">
        <f>SUM(J49:L49)</f>
        <v>4</v>
      </c>
      <c r="J49" s="196"/>
      <c r="K49" s="196"/>
      <c r="L49" s="144">
        <v>4</v>
      </c>
      <c r="M49" s="197">
        <f t="shared" si="12"/>
        <v>41</v>
      </c>
      <c r="N49" s="156"/>
      <c r="O49" s="163"/>
      <c r="P49" s="156"/>
      <c r="Q49" s="163"/>
      <c r="R49" s="156"/>
      <c r="S49" s="193"/>
      <c r="T49" s="156"/>
      <c r="U49" s="163"/>
      <c r="V49" s="122">
        <v>4</v>
      </c>
      <c r="W49" s="195"/>
      <c r="X49" s="156"/>
      <c r="Y49" s="163"/>
      <c r="Z49" s="156"/>
      <c r="AA49" s="163"/>
      <c r="AB49" s="156"/>
      <c r="AC49" s="163"/>
      <c r="AD49" s="156"/>
      <c r="AE49" s="163"/>
      <c r="AF49" s="11"/>
      <c r="AG49" s="11"/>
      <c r="AH49" s="11"/>
    </row>
    <row r="50" spans="1:34" s="5" customFormat="1" ht="31.5">
      <c r="A50" s="252" t="s">
        <v>159</v>
      </c>
      <c r="B50" s="233" t="s">
        <v>50</v>
      </c>
      <c r="C50" s="234">
        <v>9</v>
      </c>
      <c r="D50" s="235"/>
      <c r="E50" s="235"/>
      <c r="F50" s="235"/>
      <c r="G50" s="236">
        <v>3.5</v>
      </c>
      <c r="H50" s="240">
        <f>G50*30</f>
        <v>105</v>
      </c>
      <c r="I50" s="259">
        <v>6</v>
      </c>
      <c r="J50" s="201" t="s">
        <v>224</v>
      </c>
      <c r="K50" s="235"/>
      <c r="L50" s="201" t="s">
        <v>225</v>
      </c>
      <c r="M50" s="262">
        <f t="shared" si="12"/>
        <v>99</v>
      </c>
      <c r="N50" s="156"/>
      <c r="O50" s="163"/>
      <c r="P50" s="156"/>
      <c r="Q50" s="163"/>
      <c r="R50" s="156"/>
      <c r="S50" s="193"/>
      <c r="T50" s="156"/>
      <c r="U50" s="163"/>
      <c r="V50" s="156"/>
      <c r="W50" s="163"/>
      <c r="X50" s="128">
        <v>4</v>
      </c>
      <c r="Y50" s="134">
        <v>2</v>
      </c>
      <c r="Z50" s="156"/>
      <c r="AA50" s="163"/>
      <c r="AB50" s="156"/>
      <c r="AC50" s="163"/>
      <c r="AD50" s="156"/>
      <c r="AE50" s="163"/>
      <c r="AF50" s="11"/>
      <c r="AG50" s="11"/>
      <c r="AH50" s="11"/>
    </row>
    <row r="51" spans="1:34" s="5" customFormat="1" ht="18.75">
      <c r="A51" s="252" t="s">
        <v>160</v>
      </c>
      <c r="B51" s="254" t="s">
        <v>100</v>
      </c>
      <c r="C51" s="269">
        <v>12</v>
      </c>
      <c r="D51" s="270"/>
      <c r="E51" s="271"/>
      <c r="F51" s="271"/>
      <c r="G51" s="257">
        <v>5</v>
      </c>
      <c r="H51" s="240">
        <f aca="true" t="shared" si="14" ref="H51:H70">G51*30</f>
        <v>150</v>
      </c>
      <c r="I51" s="259">
        <v>6</v>
      </c>
      <c r="J51" s="201" t="s">
        <v>224</v>
      </c>
      <c r="K51" s="235"/>
      <c r="L51" s="201" t="s">
        <v>225</v>
      </c>
      <c r="M51" s="262">
        <f t="shared" si="12"/>
        <v>144</v>
      </c>
      <c r="N51" s="156"/>
      <c r="O51" s="163"/>
      <c r="P51" s="156"/>
      <c r="Q51" s="163"/>
      <c r="R51" s="156"/>
      <c r="S51" s="193"/>
      <c r="T51" s="156"/>
      <c r="U51" s="163"/>
      <c r="V51" s="156"/>
      <c r="W51" s="163"/>
      <c r="X51" s="128"/>
      <c r="Y51" s="134"/>
      <c r="Z51" s="156"/>
      <c r="AA51" s="163"/>
      <c r="AB51" s="128">
        <v>4</v>
      </c>
      <c r="AC51" s="134">
        <v>2</v>
      </c>
      <c r="AD51" s="156"/>
      <c r="AE51" s="163"/>
      <c r="AF51" s="11"/>
      <c r="AG51" s="11"/>
      <c r="AH51" s="11"/>
    </row>
    <row r="52" spans="1:34" s="5" customFormat="1" ht="31.5">
      <c r="A52" s="252" t="s">
        <v>161</v>
      </c>
      <c r="B52" s="253" t="s">
        <v>101</v>
      </c>
      <c r="C52" s="269"/>
      <c r="D52" s="270">
        <v>12</v>
      </c>
      <c r="E52" s="271"/>
      <c r="F52" s="271"/>
      <c r="G52" s="257">
        <v>4.5</v>
      </c>
      <c r="H52" s="240">
        <f t="shared" si="14"/>
        <v>135</v>
      </c>
      <c r="I52" s="259">
        <v>6</v>
      </c>
      <c r="J52" s="201" t="s">
        <v>224</v>
      </c>
      <c r="K52" s="235"/>
      <c r="L52" s="201" t="s">
        <v>225</v>
      </c>
      <c r="M52" s="262">
        <f t="shared" si="12"/>
        <v>129</v>
      </c>
      <c r="N52" s="156"/>
      <c r="O52" s="163"/>
      <c r="P52" s="156"/>
      <c r="Q52" s="163"/>
      <c r="R52" s="156"/>
      <c r="S52" s="193"/>
      <c r="T52" s="156"/>
      <c r="U52" s="163"/>
      <c r="V52" s="156"/>
      <c r="W52" s="163"/>
      <c r="X52" s="128"/>
      <c r="Y52" s="134"/>
      <c r="Z52" s="122"/>
      <c r="AA52" s="195"/>
      <c r="AB52" s="128">
        <v>4</v>
      </c>
      <c r="AC52" s="134">
        <v>2</v>
      </c>
      <c r="AD52" s="156"/>
      <c r="AE52" s="213"/>
      <c r="AF52" s="11"/>
      <c r="AG52" s="11"/>
      <c r="AH52" s="11"/>
    </row>
    <row r="53" spans="1:34" s="5" customFormat="1" ht="18.75">
      <c r="A53" s="252" t="s">
        <v>165</v>
      </c>
      <c r="B53" s="233" t="s">
        <v>43</v>
      </c>
      <c r="C53" s="234">
        <v>9</v>
      </c>
      <c r="D53" s="235"/>
      <c r="E53" s="235"/>
      <c r="F53" s="235"/>
      <c r="G53" s="236">
        <v>3.5</v>
      </c>
      <c r="H53" s="240">
        <f t="shared" si="14"/>
        <v>105</v>
      </c>
      <c r="I53" s="259">
        <v>6</v>
      </c>
      <c r="J53" s="201" t="s">
        <v>224</v>
      </c>
      <c r="K53" s="235"/>
      <c r="L53" s="201" t="s">
        <v>225</v>
      </c>
      <c r="M53" s="262">
        <f t="shared" si="12"/>
        <v>99</v>
      </c>
      <c r="N53" s="156"/>
      <c r="O53" s="163"/>
      <c r="P53" s="156"/>
      <c r="Q53" s="163"/>
      <c r="R53" s="156"/>
      <c r="S53" s="193"/>
      <c r="T53" s="156"/>
      <c r="U53" s="163"/>
      <c r="V53" s="156"/>
      <c r="W53" s="163"/>
      <c r="X53" s="128">
        <v>4</v>
      </c>
      <c r="Y53" s="134">
        <v>2</v>
      </c>
      <c r="Z53" s="156"/>
      <c r="AA53" s="163"/>
      <c r="AB53" s="156"/>
      <c r="AC53" s="163"/>
      <c r="AD53" s="156"/>
      <c r="AE53" s="163"/>
      <c r="AF53" s="11"/>
      <c r="AG53" s="11"/>
      <c r="AH53" s="11"/>
    </row>
    <row r="54" spans="1:34" s="5" customFormat="1" ht="18.75">
      <c r="A54" s="252" t="s">
        <v>166</v>
      </c>
      <c r="B54" s="233" t="s">
        <v>37</v>
      </c>
      <c r="C54" s="273">
        <v>9</v>
      </c>
      <c r="D54" s="235"/>
      <c r="E54" s="235"/>
      <c r="F54" s="235"/>
      <c r="G54" s="236">
        <v>4</v>
      </c>
      <c r="H54" s="240">
        <f t="shared" si="14"/>
        <v>120</v>
      </c>
      <c r="I54" s="259">
        <v>6</v>
      </c>
      <c r="J54" s="201" t="s">
        <v>224</v>
      </c>
      <c r="K54" s="235"/>
      <c r="L54" s="201" t="s">
        <v>225</v>
      </c>
      <c r="M54" s="262">
        <f t="shared" si="12"/>
        <v>114</v>
      </c>
      <c r="N54" s="156"/>
      <c r="O54" s="163"/>
      <c r="P54" s="156"/>
      <c r="Q54" s="163"/>
      <c r="R54" s="156"/>
      <c r="S54" s="193"/>
      <c r="T54" s="156"/>
      <c r="U54" s="163"/>
      <c r="V54" s="156"/>
      <c r="W54" s="163"/>
      <c r="X54" s="128">
        <v>4</v>
      </c>
      <c r="Y54" s="134">
        <v>2</v>
      </c>
      <c r="Z54" s="156"/>
      <c r="AA54" s="163"/>
      <c r="AB54" s="156"/>
      <c r="AC54" s="163"/>
      <c r="AD54" s="156"/>
      <c r="AE54" s="163"/>
      <c r="AF54" s="11"/>
      <c r="AG54" s="11"/>
      <c r="AH54" s="11"/>
    </row>
    <row r="55" spans="1:34" s="5" customFormat="1" ht="18.75">
      <c r="A55" s="252" t="s">
        <v>167</v>
      </c>
      <c r="B55" s="274" t="s">
        <v>74</v>
      </c>
      <c r="C55" s="273">
        <v>7</v>
      </c>
      <c r="D55" s="234"/>
      <c r="E55" s="235"/>
      <c r="F55" s="235"/>
      <c r="G55" s="236">
        <v>3</v>
      </c>
      <c r="H55" s="240">
        <f t="shared" si="14"/>
        <v>90</v>
      </c>
      <c r="I55" s="259">
        <f>SUM(J55:L55)</f>
        <v>4</v>
      </c>
      <c r="J55" s="260">
        <v>4</v>
      </c>
      <c r="K55" s="260"/>
      <c r="L55" s="261"/>
      <c r="M55" s="262">
        <f t="shared" si="12"/>
        <v>86</v>
      </c>
      <c r="N55" s="156"/>
      <c r="O55" s="163"/>
      <c r="P55" s="156"/>
      <c r="Q55" s="163"/>
      <c r="R55" s="156"/>
      <c r="S55" s="193"/>
      <c r="T55" s="122"/>
      <c r="U55" s="195"/>
      <c r="V55" s="128">
        <v>4</v>
      </c>
      <c r="W55" s="134">
        <v>0</v>
      </c>
      <c r="X55" s="156"/>
      <c r="Y55" s="163"/>
      <c r="Z55" s="156"/>
      <c r="AA55" s="163"/>
      <c r="AB55" s="156"/>
      <c r="AC55" s="163"/>
      <c r="AD55" s="156"/>
      <c r="AE55" s="163"/>
      <c r="AF55" s="11"/>
      <c r="AG55" s="11"/>
      <c r="AH55" s="11"/>
    </row>
    <row r="56" spans="1:34" s="5" customFormat="1" ht="18.75">
      <c r="A56" s="252" t="s">
        <v>168</v>
      </c>
      <c r="B56" s="253" t="s">
        <v>102</v>
      </c>
      <c r="C56" s="275">
        <v>10</v>
      </c>
      <c r="D56" s="272"/>
      <c r="E56" s="276"/>
      <c r="F56" s="276"/>
      <c r="G56" s="277">
        <v>5</v>
      </c>
      <c r="H56" s="240">
        <f t="shared" si="14"/>
        <v>150</v>
      </c>
      <c r="I56" s="259">
        <v>6</v>
      </c>
      <c r="J56" s="201" t="s">
        <v>224</v>
      </c>
      <c r="K56" s="235"/>
      <c r="L56" s="201" t="s">
        <v>225</v>
      </c>
      <c r="M56" s="262">
        <f t="shared" si="12"/>
        <v>144</v>
      </c>
      <c r="N56" s="156"/>
      <c r="O56" s="163"/>
      <c r="P56" s="156"/>
      <c r="Q56" s="163"/>
      <c r="R56" s="156"/>
      <c r="S56" s="193"/>
      <c r="T56" s="156"/>
      <c r="U56" s="163"/>
      <c r="V56" s="156"/>
      <c r="W56" s="163"/>
      <c r="X56" s="156"/>
      <c r="Y56" s="163"/>
      <c r="Z56" s="128">
        <v>4</v>
      </c>
      <c r="AA56" s="134">
        <v>2</v>
      </c>
      <c r="AB56" s="128"/>
      <c r="AC56" s="134"/>
      <c r="AD56" s="156"/>
      <c r="AE56" s="163"/>
      <c r="AF56" s="11"/>
      <c r="AG56" s="11"/>
      <c r="AH56" s="11"/>
    </row>
    <row r="57" spans="1:34" s="5" customFormat="1" ht="18.75">
      <c r="A57" s="252" t="s">
        <v>169</v>
      </c>
      <c r="B57" s="253" t="s">
        <v>103</v>
      </c>
      <c r="C57" s="275">
        <v>12</v>
      </c>
      <c r="D57" s="272"/>
      <c r="E57" s="278"/>
      <c r="F57" s="278"/>
      <c r="G57" s="277">
        <v>6</v>
      </c>
      <c r="H57" s="240">
        <f t="shared" si="14"/>
        <v>180</v>
      </c>
      <c r="I57" s="259">
        <v>6</v>
      </c>
      <c r="J57" s="201" t="s">
        <v>224</v>
      </c>
      <c r="K57" s="235"/>
      <c r="L57" s="201" t="s">
        <v>225</v>
      </c>
      <c r="M57" s="262"/>
      <c r="N57" s="156"/>
      <c r="O57" s="163"/>
      <c r="P57" s="156"/>
      <c r="Q57" s="163"/>
      <c r="R57" s="156"/>
      <c r="S57" s="193"/>
      <c r="T57" s="156"/>
      <c r="U57" s="163"/>
      <c r="V57" s="156"/>
      <c r="W57" s="163"/>
      <c r="X57" s="156"/>
      <c r="Y57" s="163"/>
      <c r="Z57" s="128"/>
      <c r="AA57" s="134"/>
      <c r="AB57" s="128">
        <v>4</v>
      </c>
      <c r="AC57" s="134">
        <v>2</v>
      </c>
      <c r="AD57" s="156"/>
      <c r="AE57" s="163"/>
      <c r="AF57" s="11"/>
      <c r="AG57" s="11"/>
      <c r="AH57" s="11"/>
    </row>
    <row r="58" spans="1:34" s="5" customFormat="1" ht="18.75">
      <c r="A58" s="252" t="s">
        <v>170</v>
      </c>
      <c r="B58" s="253" t="s">
        <v>104</v>
      </c>
      <c r="C58" s="275">
        <v>10</v>
      </c>
      <c r="D58" s="272"/>
      <c r="E58" s="278"/>
      <c r="F58" s="278"/>
      <c r="G58" s="277">
        <v>6</v>
      </c>
      <c r="H58" s="240">
        <f t="shared" si="14"/>
        <v>180</v>
      </c>
      <c r="I58" s="259">
        <v>6</v>
      </c>
      <c r="J58" s="201" t="s">
        <v>224</v>
      </c>
      <c r="K58" s="235"/>
      <c r="L58" s="201" t="s">
        <v>225</v>
      </c>
      <c r="M58" s="262"/>
      <c r="N58" s="156"/>
      <c r="O58" s="163"/>
      <c r="P58" s="156"/>
      <c r="Q58" s="163"/>
      <c r="R58" s="156"/>
      <c r="S58" s="193"/>
      <c r="T58" s="156"/>
      <c r="U58" s="163"/>
      <c r="V58" s="156"/>
      <c r="W58" s="163"/>
      <c r="X58" s="156"/>
      <c r="Y58" s="163"/>
      <c r="Z58" s="128">
        <v>4</v>
      </c>
      <c r="AA58" s="134">
        <v>2</v>
      </c>
      <c r="AB58" s="156"/>
      <c r="AC58" s="163"/>
      <c r="AD58" s="156"/>
      <c r="AE58" s="163"/>
      <c r="AF58" s="11"/>
      <c r="AG58" s="11"/>
      <c r="AH58" s="11"/>
    </row>
    <row r="59" spans="1:34" s="5" customFormat="1" ht="31.5">
      <c r="A59" s="252" t="s">
        <v>171</v>
      </c>
      <c r="B59" s="326" t="s">
        <v>162</v>
      </c>
      <c r="C59" s="319"/>
      <c r="D59" s="319"/>
      <c r="E59" s="319"/>
      <c r="F59" s="319"/>
      <c r="G59" s="327">
        <f aca="true" t="shared" si="15" ref="G59:M59">SUM(G60:G61)</f>
        <v>4</v>
      </c>
      <c r="H59" s="327">
        <f t="shared" si="15"/>
        <v>120</v>
      </c>
      <c r="I59" s="322">
        <f t="shared" si="15"/>
        <v>4</v>
      </c>
      <c r="J59" s="322">
        <f t="shared" si="15"/>
        <v>4</v>
      </c>
      <c r="K59" s="322">
        <f t="shared" si="15"/>
        <v>0</v>
      </c>
      <c r="L59" s="322">
        <f t="shared" si="15"/>
        <v>0</v>
      </c>
      <c r="M59" s="322">
        <f t="shared" si="15"/>
        <v>116</v>
      </c>
      <c r="N59" s="265"/>
      <c r="O59" s="163"/>
      <c r="P59" s="156"/>
      <c r="Q59" s="163"/>
      <c r="R59" s="156"/>
      <c r="S59" s="193"/>
      <c r="T59" s="156"/>
      <c r="U59" s="163"/>
      <c r="V59" s="156"/>
      <c r="W59" s="163"/>
      <c r="X59" s="156"/>
      <c r="Y59" s="163"/>
      <c r="Z59" s="128"/>
      <c r="AA59" s="134"/>
      <c r="AB59" s="139"/>
      <c r="AC59" s="143"/>
      <c r="AD59" s="139"/>
      <c r="AE59" s="179"/>
      <c r="AF59" s="11"/>
      <c r="AG59" s="11"/>
      <c r="AH59" s="11"/>
    </row>
    <row r="60" spans="1:34" s="5" customFormat="1" ht="18.75">
      <c r="A60" s="247" t="s">
        <v>172</v>
      </c>
      <c r="B60" s="328" t="s">
        <v>164</v>
      </c>
      <c r="C60" s="42"/>
      <c r="D60" s="42"/>
      <c r="E60" s="302"/>
      <c r="F60" s="302"/>
      <c r="G60" s="294">
        <v>2</v>
      </c>
      <c r="H60" s="295">
        <f t="shared" si="14"/>
        <v>60</v>
      </c>
      <c r="I60" s="317">
        <f>SUM(J60:L60)</f>
        <v>0</v>
      </c>
      <c r="J60" s="302"/>
      <c r="K60" s="302"/>
      <c r="L60" s="329">
        <v>0</v>
      </c>
      <c r="M60" s="302">
        <f>H60-I60</f>
        <v>60</v>
      </c>
      <c r="N60" s="265"/>
      <c r="O60" s="163"/>
      <c r="P60" s="168"/>
      <c r="Q60" s="194">
        <v>0</v>
      </c>
      <c r="R60" s="156"/>
      <c r="S60" s="193"/>
      <c r="T60" s="156"/>
      <c r="U60" s="163"/>
      <c r="V60" s="156"/>
      <c r="W60" s="163"/>
      <c r="X60" s="156"/>
      <c r="Y60" s="163"/>
      <c r="Z60" s="128"/>
      <c r="AA60" s="134"/>
      <c r="AB60" s="139"/>
      <c r="AC60" s="143"/>
      <c r="AD60" s="139"/>
      <c r="AE60" s="179"/>
      <c r="AF60" s="11"/>
      <c r="AG60" s="11"/>
      <c r="AH60" s="11"/>
    </row>
    <row r="61" spans="1:34" s="5" customFormat="1" ht="18.75">
      <c r="A61" s="247" t="s">
        <v>173</v>
      </c>
      <c r="B61" s="328" t="s">
        <v>163</v>
      </c>
      <c r="C61" s="302">
        <v>12</v>
      </c>
      <c r="D61" s="302"/>
      <c r="E61" s="302"/>
      <c r="F61" s="302"/>
      <c r="G61" s="294">
        <v>2</v>
      </c>
      <c r="H61" s="295">
        <f t="shared" si="14"/>
        <v>60</v>
      </c>
      <c r="I61" s="317">
        <f>SUM(J61:L61)</f>
        <v>4</v>
      </c>
      <c r="J61" s="302">
        <v>4</v>
      </c>
      <c r="K61" s="302"/>
      <c r="L61" s="329">
        <v>0</v>
      </c>
      <c r="M61" s="302">
        <f>H61-I61</f>
        <v>56</v>
      </c>
      <c r="N61" s="265"/>
      <c r="O61" s="163"/>
      <c r="P61" s="156"/>
      <c r="Q61" s="163"/>
      <c r="R61" s="156"/>
      <c r="S61" s="193"/>
      <c r="T61" s="156"/>
      <c r="U61" s="163"/>
      <c r="V61" s="156"/>
      <c r="W61" s="163"/>
      <c r="X61" s="156"/>
      <c r="Y61" s="163"/>
      <c r="Z61" s="128"/>
      <c r="AA61" s="134"/>
      <c r="AB61" s="325">
        <v>4</v>
      </c>
      <c r="AC61" s="143">
        <v>0</v>
      </c>
      <c r="AD61" s="139"/>
      <c r="AE61" s="179"/>
      <c r="AF61" s="11"/>
      <c r="AG61" s="11"/>
      <c r="AH61" s="11"/>
    </row>
    <row r="62" spans="1:34" s="5" customFormat="1" ht="18.75">
      <c r="A62" s="252" t="s">
        <v>174</v>
      </c>
      <c r="B62" s="274" t="s">
        <v>61</v>
      </c>
      <c r="C62" s="273">
        <v>4</v>
      </c>
      <c r="D62" s="234"/>
      <c r="E62" s="235"/>
      <c r="F62" s="235"/>
      <c r="G62" s="236">
        <v>3.5</v>
      </c>
      <c r="H62" s="240">
        <f t="shared" si="14"/>
        <v>105</v>
      </c>
      <c r="I62" s="259">
        <f>SUM(J62:L62)</f>
        <v>4</v>
      </c>
      <c r="J62" s="260">
        <v>4</v>
      </c>
      <c r="K62" s="260"/>
      <c r="L62" s="261">
        <v>0</v>
      </c>
      <c r="M62" s="262">
        <f t="shared" si="12"/>
        <v>101</v>
      </c>
      <c r="N62" s="156"/>
      <c r="O62" s="163"/>
      <c r="P62" s="156"/>
      <c r="Q62" s="163"/>
      <c r="R62" s="128">
        <v>4</v>
      </c>
      <c r="S62" s="186">
        <v>0</v>
      </c>
      <c r="T62" s="156"/>
      <c r="U62" s="163"/>
      <c r="V62" s="156"/>
      <c r="W62" s="163"/>
      <c r="X62" s="156"/>
      <c r="Y62" s="163"/>
      <c r="Z62" s="156"/>
      <c r="AA62" s="163"/>
      <c r="AB62" s="156"/>
      <c r="AC62" s="163"/>
      <c r="AD62" s="156"/>
      <c r="AE62" s="163"/>
      <c r="AF62" s="11"/>
      <c r="AG62" s="11"/>
      <c r="AH62" s="11"/>
    </row>
    <row r="63" spans="1:34" s="5" customFormat="1" ht="18.75">
      <c r="A63" s="252" t="s">
        <v>175</v>
      </c>
      <c r="B63" s="274" t="s">
        <v>68</v>
      </c>
      <c r="C63" s="273">
        <v>7</v>
      </c>
      <c r="D63" s="234"/>
      <c r="E63" s="235"/>
      <c r="F63" s="235"/>
      <c r="G63" s="236">
        <v>3</v>
      </c>
      <c r="H63" s="240">
        <f t="shared" si="14"/>
        <v>90</v>
      </c>
      <c r="I63" s="259">
        <f>SUM(J63:L63)</f>
        <v>4</v>
      </c>
      <c r="J63" s="260">
        <v>4</v>
      </c>
      <c r="K63" s="260"/>
      <c r="L63" s="261">
        <v>0</v>
      </c>
      <c r="M63" s="262">
        <f t="shared" si="12"/>
        <v>86</v>
      </c>
      <c r="N63" s="156"/>
      <c r="O63" s="163"/>
      <c r="P63" s="156"/>
      <c r="Q63" s="163"/>
      <c r="R63" s="156"/>
      <c r="S63" s="193"/>
      <c r="T63" s="156"/>
      <c r="U63" s="163"/>
      <c r="V63" s="128">
        <v>4</v>
      </c>
      <c r="W63" s="134">
        <v>0</v>
      </c>
      <c r="X63" s="156"/>
      <c r="Y63" s="163"/>
      <c r="Z63" s="156"/>
      <c r="AA63" s="163"/>
      <c r="AB63" s="156"/>
      <c r="AC63" s="163"/>
      <c r="AD63" s="156"/>
      <c r="AE63" s="163"/>
      <c r="AF63" s="11"/>
      <c r="AG63" s="11"/>
      <c r="AH63" s="11"/>
    </row>
    <row r="64" spans="1:34" s="5" customFormat="1" ht="18.75">
      <c r="A64" s="252" t="s">
        <v>176</v>
      </c>
      <c r="B64" s="274" t="s">
        <v>42</v>
      </c>
      <c r="C64" s="273">
        <v>6</v>
      </c>
      <c r="D64" s="234"/>
      <c r="E64" s="235"/>
      <c r="F64" s="235"/>
      <c r="G64" s="236">
        <v>5</v>
      </c>
      <c r="H64" s="240">
        <f t="shared" si="14"/>
        <v>150</v>
      </c>
      <c r="I64" s="259">
        <v>6</v>
      </c>
      <c r="J64" s="201" t="s">
        <v>224</v>
      </c>
      <c r="K64" s="235"/>
      <c r="L64" s="201" t="s">
        <v>225</v>
      </c>
      <c r="M64" s="262">
        <f t="shared" si="12"/>
        <v>144</v>
      </c>
      <c r="N64" s="156"/>
      <c r="O64" s="163"/>
      <c r="P64" s="156"/>
      <c r="Q64" s="163"/>
      <c r="R64" s="156"/>
      <c r="S64" s="193"/>
      <c r="T64" s="128">
        <v>4</v>
      </c>
      <c r="U64" s="134">
        <v>2</v>
      </c>
      <c r="V64" s="156"/>
      <c r="W64" s="163"/>
      <c r="X64" s="156"/>
      <c r="Y64" s="163"/>
      <c r="Z64" s="156"/>
      <c r="AA64" s="163"/>
      <c r="AB64" s="156"/>
      <c r="AC64" s="163"/>
      <c r="AD64" s="156"/>
      <c r="AE64" s="163"/>
      <c r="AF64" s="11"/>
      <c r="AG64" s="11"/>
      <c r="AH64" s="11"/>
    </row>
    <row r="65" spans="1:34" s="5" customFormat="1" ht="18.75">
      <c r="A65" s="252" t="s">
        <v>177</v>
      </c>
      <c r="B65" s="253" t="s">
        <v>105</v>
      </c>
      <c r="C65" s="275">
        <v>12</v>
      </c>
      <c r="D65" s="275"/>
      <c r="E65" s="275"/>
      <c r="F65" s="275"/>
      <c r="G65" s="279">
        <v>5</v>
      </c>
      <c r="H65" s="240">
        <f t="shared" si="14"/>
        <v>150</v>
      </c>
      <c r="I65" s="259">
        <v>6</v>
      </c>
      <c r="J65" s="201" t="s">
        <v>224</v>
      </c>
      <c r="K65" s="235"/>
      <c r="L65" s="201" t="s">
        <v>225</v>
      </c>
      <c r="M65" s="262">
        <f t="shared" si="12"/>
        <v>144</v>
      </c>
      <c r="N65" s="156"/>
      <c r="O65" s="163"/>
      <c r="P65" s="156"/>
      <c r="Q65" s="163"/>
      <c r="R65" s="156"/>
      <c r="S65" s="193"/>
      <c r="T65" s="156"/>
      <c r="U65" s="163"/>
      <c r="V65" s="156"/>
      <c r="W65" s="163"/>
      <c r="X65" s="122"/>
      <c r="Y65" s="195"/>
      <c r="Z65" s="128"/>
      <c r="AA65" s="134"/>
      <c r="AB65" s="128">
        <v>6</v>
      </c>
      <c r="AC65" s="134"/>
      <c r="AD65" s="156"/>
      <c r="AE65" s="213"/>
      <c r="AF65" s="11"/>
      <c r="AG65" s="11"/>
      <c r="AH65" s="11"/>
    </row>
    <row r="66" spans="1:34" s="5" customFormat="1" ht="18.75">
      <c r="A66" s="252" t="s">
        <v>178</v>
      </c>
      <c r="B66" s="254" t="s">
        <v>106</v>
      </c>
      <c r="C66" s="280">
        <v>6</v>
      </c>
      <c r="D66" s="281"/>
      <c r="E66" s="281"/>
      <c r="F66" s="281"/>
      <c r="G66" s="279">
        <v>3.5</v>
      </c>
      <c r="H66" s="240">
        <f t="shared" si="14"/>
        <v>105</v>
      </c>
      <c r="I66" s="259">
        <v>6</v>
      </c>
      <c r="J66" s="201" t="s">
        <v>224</v>
      </c>
      <c r="K66" s="235"/>
      <c r="L66" s="201" t="s">
        <v>225</v>
      </c>
      <c r="M66" s="262">
        <f t="shared" si="12"/>
        <v>99</v>
      </c>
      <c r="N66" s="156"/>
      <c r="O66" s="163"/>
      <c r="P66" s="156"/>
      <c r="Q66" s="163"/>
      <c r="R66" s="156"/>
      <c r="S66" s="193"/>
      <c r="T66" s="128">
        <v>4</v>
      </c>
      <c r="U66" s="134">
        <v>2</v>
      </c>
      <c r="V66" s="156"/>
      <c r="W66" s="163"/>
      <c r="X66" s="122"/>
      <c r="Y66" s="195"/>
      <c r="Z66" s="122"/>
      <c r="AA66" s="195"/>
      <c r="AB66" s="156"/>
      <c r="AC66" s="163"/>
      <c r="AD66" s="156"/>
      <c r="AE66" s="213"/>
      <c r="AF66" s="11"/>
      <c r="AG66" s="11"/>
      <c r="AH66" s="11"/>
    </row>
    <row r="67" spans="1:34" s="5" customFormat="1" ht="18.75">
      <c r="A67" s="252" t="s">
        <v>179</v>
      </c>
      <c r="B67" s="253" t="s">
        <v>107</v>
      </c>
      <c r="C67" s="275">
        <v>7</v>
      </c>
      <c r="D67" s="275"/>
      <c r="E67" s="275"/>
      <c r="F67" s="275"/>
      <c r="G67" s="279">
        <v>6.5</v>
      </c>
      <c r="H67" s="240">
        <f t="shared" si="14"/>
        <v>195</v>
      </c>
      <c r="I67" s="250">
        <f>SUM(J67:L67)</f>
        <v>8</v>
      </c>
      <c r="J67" s="259">
        <v>8</v>
      </c>
      <c r="K67" s="272"/>
      <c r="L67" s="272"/>
      <c r="M67" s="262">
        <f t="shared" si="12"/>
        <v>187</v>
      </c>
      <c r="N67" s="156"/>
      <c r="O67" s="163"/>
      <c r="P67" s="156"/>
      <c r="Q67" s="163"/>
      <c r="R67" s="128"/>
      <c r="S67" s="186"/>
      <c r="T67" s="156"/>
      <c r="U67" s="163"/>
      <c r="V67" s="128">
        <v>8</v>
      </c>
      <c r="W67" s="134"/>
      <c r="X67" s="122"/>
      <c r="Y67" s="195"/>
      <c r="Z67" s="122"/>
      <c r="AA67" s="195"/>
      <c r="AB67" s="156"/>
      <c r="AC67" s="163"/>
      <c r="AD67" s="156"/>
      <c r="AE67" s="213"/>
      <c r="AF67" s="11"/>
      <c r="AG67" s="11"/>
      <c r="AH67" s="11"/>
    </row>
    <row r="68" spans="1:34" s="5" customFormat="1" ht="18.75">
      <c r="A68" s="282" t="s">
        <v>180</v>
      </c>
      <c r="B68" s="253" t="s">
        <v>108</v>
      </c>
      <c r="C68" s="275"/>
      <c r="D68" s="275"/>
      <c r="E68" s="275"/>
      <c r="F68" s="275"/>
      <c r="G68" s="251">
        <f>SUM(G69:G70)</f>
        <v>6.5</v>
      </c>
      <c r="H68" s="251">
        <f>SUM(H69:H70)</f>
        <v>195</v>
      </c>
      <c r="I68" s="239">
        <f>SUM(I69:I70)</f>
        <v>12</v>
      </c>
      <c r="J68" s="239">
        <f>SUM(J69:J70)</f>
        <v>8</v>
      </c>
      <c r="K68" s="239"/>
      <c r="L68" s="239">
        <f>SUM(L69:L70)</f>
        <v>4</v>
      </c>
      <c r="M68" s="239">
        <f>SUM(M69:M70)</f>
        <v>183</v>
      </c>
      <c r="N68" s="156"/>
      <c r="O68" s="163"/>
      <c r="P68" s="156"/>
      <c r="Q68" s="163"/>
      <c r="R68" s="122"/>
      <c r="S68" s="203"/>
      <c r="T68" s="128"/>
      <c r="U68" s="134"/>
      <c r="V68" s="156"/>
      <c r="W68" s="163"/>
      <c r="X68" s="128"/>
      <c r="Y68" s="134"/>
      <c r="Z68" s="156"/>
      <c r="AA68" s="163"/>
      <c r="AB68" s="156"/>
      <c r="AC68" s="163"/>
      <c r="AD68" s="156"/>
      <c r="AE68" s="163"/>
      <c r="AF68" s="11"/>
      <c r="AG68" s="11"/>
      <c r="AH68" s="11"/>
    </row>
    <row r="69" spans="1:34" s="5" customFormat="1" ht="18.75">
      <c r="A69" s="264" t="s">
        <v>181</v>
      </c>
      <c r="B69" s="292" t="s">
        <v>108</v>
      </c>
      <c r="C69" s="293">
        <v>9</v>
      </c>
      <c r="D69" s="293"/>
      <c r="E69" s="293"/>
      <c r="F69" s="293"/>
      <c r="G69" s="294">
        <v>5.5</v>
      </c>
      <c r="H69" s="295">
        <f t="shared" si="14"/>
        <v>165</v>
      </c>
      <c r="I69" s="296">
        <f>SUM(J69:L69)</f>
        <v>8</v>
      </c>
      <c r="J69" s="330">
        <v>8</v>
      </c>
      <c r="K69" s="329"/>
      <c r="L69" s="329"/>
      <c r="M69" s="297">
        <f>H69-I69</f>
        <v>157</v>
      </c>
      <c r="N69" s="298"/>
      <c r="O69" s="299"/>
      <c r="P69" s="298"/>
      <c r="Q69" s="299"/>
      <c r="R69" s="300"/>
      <c r="S69" s="301"/>
      <c r="T69" s="40"/>
      <c r="U69" s="41"/>
      <c r="V69" s="298"/>
      <c r="W69" s="299"/>
      <c r="X69" s="40">
        <v>8</v>
      </c>
      <c r="Y69" s="41"/>
      <c r="Z69" s="298"/>
      <c r="AA69" s="299"/>
      <c r="AB69" s="298"/>
      <c r="AC69" s="299"/>
      <c r="AD69" s="298"/>
      <c r="AE69" s="299"/>
      <c r="AF69" s="11"/>
      <c r="AG69" s="11"/>
      <c r="AH69" s="11"/>
    </row>
    <row r="70" spans="1:34" s="5" customFormat="1" ht="19.5" thickBot="1">
      <c r="A70" s="264" t="s">
        <v>182</v>
      </c>
      <c r="B70" s="204" t="s">
        <v>109</v>
      </c>
      <c r="C70" s="205"/>
      <c r="D70" s="205"/>
      <c r="E70" s="205"/>
      <c r="F70" s="205">
        <v>10</v>
      </c>
      <c r="G70" s="202">
        <v>1</v>
      </c>
      <c r="H70" s="210">
        <f t="shared" si="14"/>
        <v>30</v>
      </c>
      <c r="I70" s="211">
        <v>4</v>
      </c>
      <c r="J70" s="208"/>
      <c r="K70" s="126"/>
      <c r="L70" s="126">
        <v>4</v>
      </c>
      <c r="M70" s="197">
        <f t="shared" si="12"/>
        <v>26</v>
      </c>
      <c r="N70" s="156"/>
      <c r="O70" s="163"/>
      <c r="P70" s="156"/>
      <c r="Q70" s="163"/>
      <c r="R70" s="156"/>
      <c r="S70" s="193"/>
      <c r="T70" s="122"/>
      <c r="U70" s="195"/>
      <c r="V70" s="122"/>
      <c r="W70" s="195"/>
      <c r="X70" s="122"/>
      <c r="Y70" s="195"/>
      <c r="Z70" s="122">
        <v>4</v>
      </c>
      <c r="AA70" s="195"/>
      <c r="AB70" s="156"/>
      <c r="AC70" s="163"/>
      <c r="AD70" s="156"/>
      <c r="AE70" s="163"/>
      <c r="AF70" s="11"/>
      <c r="AG70" s="11"/>
      <c r="AH70" s="11"/>
    </row>
    <row r="71" spans="1:34" s="5" customFormat="1" ht="18.75">
      <c r="A71" s="530" t="s">
        <v>185</v>
      </c>
      <c r="B71" s="531"/>
      <c r="C71" s="266"/>
      <c r="D71" s="220"/>
      <c r="E71" s="220"/>
      <c r="F71" s="220"/>
      <c r="G71" s="221">
        <f>SUM(G36:G70)-G36-G39-G42-G47-G59-G68</f>
        <v>114</v>
      </c>
      <c r="H71" s="221">
        <f aca="true" t="shared" si="16" ref="H71:M71">SUM(H36:H70)-H36-H39-H42-H47-H59-H68</f>
        <v>3420</v>
      </c>
      <c r="I71" s="221">
        <f t="shared" si="16"/>
        <v>170</v>
      </c>
      <c r="J71" s="221">
        <f t="shared" si="16"/>
        <v>40</v>
      </c>
      <c r="K71" s="221">
        <f t="shared" si="16"/>
        <v>0</v>
      </c>
      <c r="L71" s="221">
        <f t="shared" si="16"/>
        <v>20</v>
      </c>
      <c r="M71" s="221">
        <f t="shared" si="16"/>
        <v>2902</v>
      </c>
      <c r="N71" s="220">
        <f aca="true" t="shared" si="17" ref="N71:AE71">SUM(N36:N70)</f>
        <v>0</v>
      </c>
      <c r="O71" s="220">
        <f t="shared" si="17"/>
        <v>0</v>
      </c>
      <c r="P71" s="220">
        <f t="shared" si="17"/>
        <v>0</v>
      </c>
      <c r="Q71" s="220">
        <f t="shared" si="17"/>
        <v>0</v>
      </c>
      <c r="R71" s="220">
        <f t="shared" si="17"/>
        <v>12</v>
      </c>
      <c r="S71" s="220">
        <f t="shared" si="17"/>
        <v>4</v>
      </c>
      <c r="T71" s="220">
        <f t="shared" si="17"/>
        <v>20</v>
      </c>
      <c r="U71" s="220">
        <f t="shared" si="17"/>
        <v>10</v>
      </c>
      <c r="V71" s="220">
        <f t="shared" si="17"/>
        <v>32</v>
      </c>
      <c r="W71" s="220">
        <f t="shared" si="17"/>
        <v>4</v>
      </c>
      <c r="X71" s="220">
        <f t="shared" si="17"/>
        <v>28</v>
      </c>
      <c r="Y71" s="220">
        <f t="shared" si="17"/>
        <v>8</v>
      </c>
      <c r="Z71" s="220">
        <f t="shared" si="17"/>
        <v>16</v>
      </c>
      <c r="AA71" s="220">
        <f t="shared" si="17"/>
        <v>4</v>
      </c>
      <c r="AB71" s="220">
        <f t="shared" si="17"/>
        <v>22</v>
      </c>
      <c r="AC71" s="220">
        <f t="shared" si="17"/>
        <v>6</v>
      </c>
      <c r="AD71" s="220">
        <f t="shared" si="17"/>
        <v>0</v>
      </c>
      <c r="AE71" s="220">
        <f t="shared" si="17"/>
        <v>0</v>
      </c>
      <c r="AF71" s="11"/>
      <c r="AG71" s="11"/>
      <c r="AH71" s="11"/>
    </row>
    <row r="72" spans="1:34" s="5" customFormat="1" ht="18.75">
      <c r="A72" s="524" t="s">
        <v>186</v>
      </c>
      <c r="B72" s="525"/>
      <c r="C72" s="283"/>
      <c r="D72" s="283"/>
      <c r="E72" s="283"/>
      <c r="F72" s="283"/>
      <c r="G72" s="284">
        <f>G17+G34+G71</f>
        <v>178</v>
      </c>
      <c r="H72" s="284">
        <f aca="true" t="shared" si="18" ref="H72:AE72">H17+H34+H71</f>
        <v>5340</v>
      </c>
      <c r="I72" s="284">
        <f t="shared" si="18"/>
        <v>282</v>
      </c>
      <c r="J72" s="284">
        <f t="shared" si="18"/>
        <v>64</v>
      </c>
      <c r="K72" s="284">
        <f t="shared" si="18"/>
        <v>0</v>
      </c>
      <c r="L72" s="284">
        <f t="shared" si="18"/>
        <v>20</v>
      </c>
      <c r="M72" s="284">
        <f t="shared" si="18"/>
        <v>4710</v>
      </c>
      <c r="N72" s="283">
        <f t="shared" si="18"/>
        <v>36</v>
      </c>
      <c r="O72" s="283">
        <f t="shared" si="18"/>
        <v>4</v>
      </c>
      <c r="P72" s="283">
        <f t="shared" si="18"/>
        <v>32</v>
      </c>
      <c r="Q72" s="283">
        <f t="shared" si="18"/>
        <v>8</v>
      </c>
      <c r="R72" s="283">
        <f t="shared" si="18"/>
        <v>34</v>
      </c>
      <c r="S72" s="283">
        <f t="shared" si="18"/>
        <v>6</v>
      </c>
      <c r="T72" s="283">
        <f t="shared" si="18"/>
        <v>28</v>
      </c>
      <c r="U72" s="283">
        <f t="shared" si="18"/>
        <v>10</v>
      </c>
      <c r="V72" s="283">
        <f t="shared" si="18"/>
        <v>32</v>
      </c>
      <c r="W72" s="283">
        <f t="shared" si="18"/>
        <v>4</v>
      </c>
      <c r="X72" s="283">
        <f t="shared" si="18"/>
        <v>28</v>
      </c>
      <c r="Y72" s="283">
        <f t="shared" si="18"/>
        <v>8</v>
      </c>
      <c r="Z72" s="283">
        <f t="shared" si="18"/>
        <v>16</v>
      </c>
      <c r="AA72" s="283">
        <f t="shared" si="18"/>
        <v>4</v>
      </c>
      <c r="AB72" s="283">
        <f t="shared" si="18"/>
        <v>22</v>
      </c>
      <c r="AC72" s="283">
        <f t="shared" si="18"/>
        <v>6</v>
      </c>
      <c r="AD72" s="283">
        <f t="shared" si="18"/>
        <v>0</v>
      </c>
      <c r="AE72" s="283">
        <f t="shared" si="18"/>
        <v>0</v>
      </c>
      <c r="AF72" s="11"/>
      <c r="AG72" s="11"/>
      <c r="AH72" s="11"/>
    </row>
    <row r="73" spans="1:34" s="5" customFormat="1" ht="24.75" customHeight="1">
      <c r="A73" s="534" t="s">
        <v>187</v>
      </c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6"/>
      <c r="AF73" s="11"/>
      <c r="AG73" s="11"/>
      <c r="AH73" s="11"/>
    </row>
    <row r="74" spans="1:34" s="5" customFormat="1" ht="18.75">
      <c r="A74" s="507" t="s">
        <v>188</v>
      </c>
      <c r="B74" s="508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8"/>
      <c r="AE74" s="510"/>
      <c r="AF74" s="11"/>
      <c r="AG74" s="11"/>
      <c r="AH74" s="11"/>
    </row>
    <row r="75" spans="1:34" s="5" customFormat="1" ht="18.75">
      <c r="A75" s="264" t="s">
        <v>189</v>
      </c>
      <c r="B75" s="292" t="s">
        <v>204</v>
      </c>
      <c r="C75" s="331"/>
      <c r="D75" s="332">
        <v>6</v>
      </c>
      <c r="E75" s="268"/>
      <c r="F75" s="268"/>
      <c r="G75" s="209">
        <v>3.5</v>
      </c>
      <c r="H75" s="136">
        <f>G75*30</f>
        <v>105</v>
      </c>
      <c r="I75" s="136">
        <f>SUM(J75:L75)</f>
        <v>4</v>
      </c>
      <c r="J75" s="136">
        <v>4</v>
      </c>
      <c r="K75" s="185"/>
      <c r="L75" s="290"/>
      <c r="M75" s="186">
        <f>H75-I75</f>
        <v>101</v>
      </c>
      <c r="N75" s="201"/>
      <c r="O75" s="201"/>
      <c r="P75" s="201"/>
      <c r="Q75" s="201"/>
      <c r="R75" s="125"/>
      <c r="S75" s="125"/>
      <c r="T75" s="329">
        <v>4</v>
      </c>
      <c r="U75" s="329"/>
      <c r="V75" s="303"/>
      <c r="W75" s="303"/>
      <c r="X75" s="268"/>
      <c r="Y75" s="268"/>
      <c r="Z75" s="268"/>
      <c r="AA75" s="268"/>
      <c r="AB75" s="268"/>
      <c r="AC75" s="268"/>
      <c r="AD75" s="268"/>
      <c r="AE75" s="268"/>
      <c r="AF75" s="11"/>
      <c r="AG75" s="11"/>
      <c r="AH75" s="11"/>
    </row>
    <row r="76" spans="1:34" s="5" customFormat="1" ht="18.75">
      <c r="A76" s="264" t="s">
        <v>190</v>
      </c>
      <c r="B76" s="292" t="s">
        <v>205</v>
      </c>
      <c r="C76" s="331"/>
      <c r="D76" s="332">
        <v>7</v>
      </c>
      <c r="E76" s="268"/>
      <c r="F76" s="268"/>
      <c r="G76" s="209">
        <v>3</v>
      </c>
      <c r="H76" s="136">
        <f>G76*30</f>
        <v>90</v>
      </c>
      <c r="I76" s="136">
        <f>SUM(J76:L76)</f>
        <v>4</v>
      </c>
      <c r="J76" s="136">
        <v>4</v>
      </c>
      <c r="K76" s="185"/>
      <c r="L76" s="290"/>
      <c r="M76" s="186">
        <f>H76-I76</f>
        <v>86</v>
      </c>
      <c r="N76" s="125"/>
      <c r="O76" s="125"/>
      <c r="P76" s="125"/>
      <c r="Q76" s="125"/>
      <c r="R76" s="125"/>
      <c r="S76" s="125"/>
      <c r="T76" s="302"/>
      <c r="U76" s="302"/>
      <c r="V76" s="302">
        <v>4</v>
      </c>
      <c r="W76" s="302"/>
      <c r="X76" s="268"/>
      <c r="Y76" s="268"/>
      <c r="Z76" s="268"/>
      <c r="AA76" s="268"/>
      <c r="AB76" s="268"/>
      <c r="AC76" s="268"/>
      <c r="AD76" s="268"/>
      <c r="AE76" s="268"/>
      <c r="AF76" s="11"/>
      <c r="AG76" s="11"/>
      <c r="AH76" s="11"/>
    </row>
    <row r="77" spans="1:34" s="5" customFormat="1" ht="18.75">
      <c r="A77" s="518" t="s">
        <v>191</v>
      </c>
      <c r="B77" s="519"/>
      <c r="C77" s="268"/>
      <c r="D77" s="268"/>
      <c r="E77" s="268"/>
      <c r="F77" s="268"/>
      <c r="G77" s="268">
        <f aca="true" t="shared" si="19" ref="G77:AA77">SUM(G75:G76)</f>
        <v>6.5</v>
      </c>
      <c r="H77" s="268">
        <f t="shared" si="19"/>
        <v>195</v>
      </c>
      <c r="I77" s="267">
        <f t="shared" si="19"/>
        <v>8</v>
      </c>
      <c r="J77" s="267">
        <f t="shared" si="19"/>
        <v>8</v>
      </c>
      <c r="K77" s="268">
        <f t="shared" si="19"/>
        <v>0</v>
      </c>
      <c r="L77" s="268">
        <f t="shared" si="19"/>
        <v>0</v>
      </c>
      <c r="M77" s="268">
        <f t="shared" si="19"/>
        <v>187</v>
      </c>
      <c r="N77" s="268">
        <f t="shared" si="19"/>
        <v>0</v>
      </c>
      <c r="O77" s="268">
        <f t="shared" si="19"/>
        <v>0</v>
      </c>
      <c r="P77" s="268">
        <f t="shared" si="19"/>
        <v>0</v>
      </c>
      <c r="Q77" s="268">
        <f t="shared" si="19"/>
        <v>0</v>
      </c>
      <c r="R77" s="267">
        <f t="shared" si="19"/>
        <v>0</v>
      </c>
      <c r="S77" s="267">
        <f t="shared" si="19"/>
        <v>0</v>
      </c>
      <c r="T77" s="267">
        <f t="shared" si="19"/>
        <v>4</v>
      </c>
      <c r="U77" s="267">
        <f t="shared" si="19"/>
        <v>0</v>
      </c>
      <c r="V77" s="267">
        <f t="shared" si="19"/>
        <v>4</v>
      </c>
      <c r="W77" s="267">
        <f t="shared" si="19"/>
        <v>0</v>
      </c>
      <c r="X77" s="267">
        <f t="shared" si="19"/>
        <v>0</v>
      </c>
      <c r="Y77" s="267">
        <f t="shared" si="19"/>
        <v>0</v>
      </c>
      <c r="Z77" s="267">
        <f t="shared" si="19"/>
        <v>0</v>
      </c>
      <c r="AA77" s="268">
        <f t="shared" si="19"/>
        <v>0</v>
      </c>
      <c r="AB77" s="268"/>
      <c r="AC77" s="268"/>
      <c r="AD77" s="268"/>
      <c r="AE77" s="268"/>
      <c r="AF77" s="11"/>
      <c r="AG77" s="11"/>
      <c r="AH77" s="11"/>
    </row>
    <row r="78" spans="1:34" s="5" customFormat="1" ht="18.75">
      <c r="A78" s="560" t="s">
        <v>192</v>
      </c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2"/>
      <c r="AF78" s="11"/>
      <c r="AG78" s="11"/>
      <c r="AH78" s="11"/>
    </row>
    <row r="79" spans="1:46" s="7" customFormat="1" ht="31.5">
      <c r="A79" s="264" t="s">
        <v>193</v>
      </c>
      <c r="B79" s="187" t="s">
        <v>110</v>
      </c>
      <c r="C79" s="214"/>
      <c r="D79" s="206">
        <v>10</v>
      </c>
      <c r="E79" s="214"/>
      <c r="F79" s="214"/>
      <c r="G79" s="202">
        <v>3</v>
      </c>
      <c r="H79" s="214">
        <f>G79*30</f>
        <v>90</v>
      </c>
      <c r="I79" s="259">
        <v>6</v>
      </c>
      <c r="J79" s="201" t="s">
        <v>224</v>
      </c>
      <c r="K79" s="235"/>
      <c r="L79" s="201" t="s">
        <v>225</v>
      </c>
      <c r="M79" s="126">
        <f>H79-I79</f>
        <v>84</v>
      </c>
      <c r="N79" s="160"/>
      <c r="O79" s="163"/>
      <c r="P79" s="156"/>
      <c r="Q79" s="163"/>
      <c r="R79" s="156"/>
      <c r="S79" s="163"/>
      <c r="T79" s="156"/>
      <c r="U79" s="163"/>
      <c r="V79" s="156"/>
      <c r="W79" s="163"/>
      <c r="X79" s="156"/>
      <c r="Y79" s="163"/>
      <c r="Z79" s="122">
        <v>4</v>
      </c>
      <c r="AA79" s="195">
        <v>2</v>
      </c>
      <c r="AB79" s="122"/>
      <c r="AC79" s="195"/>
      <c r="AD79" s="122"/>
      <c r="AE79" s="163"/>
      <c r="AF79" s="11"/>
      <c r="AG79" s="11"/>
      <c r="AH79" s="11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34" s="5" customFormat="1" ht="18.75">
      <c r="A80" s="264" t="s">
        <v>194</v>
      </c>
      <c r="B80" s="292" t="s">
        <v>111</v>
      </c>
      <c r="C80" s="333"/>
      <c r="D80" s="334">
        <v>12</v>
      </c>
      <c r="E80" s="333"/>
      <c r="F80" s="333"/>
      <c r="G80" s="294">
        <v>3</v>
      </c>
      <c r="H80" s="333">
        <f>G80*30</f>
        <v>90</v>
      </c>
      <c r="I80" s="335">
        <v>6</v>
      </c>
      <c r="J80" s="303" t="s">
        <v>224</v>
      </c>
      <c r="K80" s="319"/>
      <c r="L80" s="303" t="s">
        <v>225</v>
      </c>
      <c r="M80" s="36">
        <f>H80-I80</f>
        <v>84</v>
      </c>
      <c r="N80" s="336"/>
      <c r="O80" s="337"/>
      <c r="P80" s="336"/>
      <c r="Q80" s="337"/>
      <c r="R80" s="336"/>
      <c r="S80" s="337"/>
      <c r="T80" s="336"/>
      <c r="U80" s="337"/>
      <c r="V80" s="336"/>
      <c r="W80" s="337"/>
      <c r="X80" s="336"/>
      <c r="Y80" s="337"/>
      <c r="Z80" s="336"/>
      <c r="AA80" s="337"/>
      <c r="AB80" s="300">
        <v>4</v>
      </c>
      <c r="AC80" s="338">
        <v>2</v>
      </c>
      <c r="AD80" s="122"/>
      <c r="AE80" s="215"/>
      <c r="AF80" s="11"/>
      <c r="AG80" s="11"/>
      <c r="AH80" s="11"/>
    </row>
    <row r="81" spans="1:34" s="5" customFormat="1" ht="18.75">
      <c r="A81" s="264" t="s">
        <v>195</v>
      </c>
      <c r="B81" s="339" t="s">
        <v>112</v>
      </c>
      <c r="C81" s="340"/>
      <c r="D81" s="334">
        <v>10</v>
      </c>
      <c r="E81" s="303"/>
      <c r="F81" s="303"/>
      <c r="G81" s="294">
        <v>3</v>
      </c>
      <c r="H81" s="333">
        <f>G81*30</f>
        <v>90</v>
      </c>
      <c r="I81" s="335">
        <v>6</v>
      </c>
      <c r="J81" s="303" t="s">
        <v>224</v>
      </c>
      <c r="K81" s="319"/>
      <c r="L81" s="303" t="s">
        <v>225</v>
      </c>
      <c r="M81" s="36">
        <f>H81-I81</f>
        <v>84</v>
      </c>
      <c r="N81" s="336"/>
      <c r="O81" s="337"/>
      <c r="P81" s="336"/>
      <c r="Q81" s="337"/>
      <c r="R81" s="336"/>
      <c r="S81" s="337"/>
      <c r="T81" s="336"/>
      <c r="U81" s="337"/>
      <c r="V81" s="300"/>
      <c r="W81" s="338"/>
      <c r="X81" s="336"/>
      <c r="Y81" s="337"/>
      <c r="Z81" s="300">
        <v>4</v>
      </c>
      <c r="AA81" s="338">
        <v>2</v>
      </c>
      <c r="AB81" s="300"/>
      <c r="AC81" s="338"/>
      <c r="AD81" s="122"/>
      <c r="AE81" s="215"/>
      <c r="AF81" s="11"/>
      <c r="AG81" s="11"/>
      <c r="AH81" s="11"/>
    </row>
    <row r="82" spans="1:34" s="2" customFormat="1" ht="18.75">
      <c r="A82" s="264" t="s">
        <v>196</v>
      </c>
      <c r="B82" s="341" t="s">
        <v>198</v>
      </c>
      <c r="C82" s="333"/>
      <c r="D82" s="334">
        <v>9</v>
      </c>
      <c r="E82" s="333"/>
      <c r="F82" s="333"/>
      <c r="G82" s="294">
        <v>3</v>
      </c>
      <c r="H82" s="333">
        <f>G82*30</f>
        <v>90</v>
      </c>
      <c r="I82" s="302">
        <f>SUM(J82:L82)</f>
        <v>12</v>
      </c>
      <c r="J82" s="32">
        <v>8</v>
      </c>
      <c r="K82" s="32"/>
      <c r="L82" s="35">
        <v>4</v>
      </c>
      <c r="M82" s="36">
        <f>H82-I82</f>
        <v>78</v>
      </c>
      <c r="N82" s="298"/>
      <c r="O82" s="299"/>
      <c r="P82" s="298"/>
      <c r="Q82" s="299"/>
      <c r="R82" s="298"/>
      <c r="S82" s="299"/>
      <c r="T82" s="298"/>
      <c r="U82" s="299"/>
      <c r="V82" s="298"/>
      <c r="W82" s="299"/>
      <c r="X82" s="324">
        <v>4</v>
      </c>
      <c r="Y82" s="342">
        <v>2</v>
      </c>
      <c r="Z82" s="300"/>
      <c r="AA82" s="338"/>
      <c r="AB82" s="300"/>
      <c r="AC82" s="338"/>
      <c r="AD82" s="122"/>
      <c r="AE82" s="163"/>
      <c r="AF82" s="8"/>
      <c r="AG82" s="8"/>
      <c r="AH82" s="8"/>
    </row>
    <row r="83" spans="1:34" s="2" customFormat="1" ht="19.5" thickBot="1">
      <c r="A83" s="264" t="s">
        <v>197</v>
      </c>
      <c r="B83" s="184" t="s">
        <v>113</v>
      </c>
      <c r="C83" s="126"/>
      <c r="D83" s="206">
        <v>12</v>
      </c>
      <c r="E83" s="207"/>
      <c r="F83" s="207"/>
      <c r="G83" s="202">
        <v>3</v>
      </c>
      <c r="H83" s="214">
        <f>G83*30</f>
        <v>90</v>
      </c>
      <c r="I83" s="125">
        <f>SUM(J83:L83)</f>
        <v>4</v>
      </c>
      <c r="J83" s="208">
        <v>4</v>
      </c>
      <c r="K83" s="136"/>
      <c r="L83" s="137"/>
      <c r="M83" s="127">
        <f>H83-I83</f>
        <v>86</v>
      </c>
      <c r="N83" s="156"/>
      <c r="O83" s="163"/>
      <c r="P83" s="156"/>
      <c r="Q83" s="163"/>
      <c r="R83" s="156"/>
      <c r="S83" s="163"/>
      <c r="T83" s="156"/>
      <c r="U83" s="163"/>
      <c r="V83" s="156"/>
      <c r="W83" s="163"/>
      <c r="X83" s="122"/>
      <c r="Y83" s="195"/>
      <c r="Z83" s="122"/>
      <c r="AA83" s="195"/>
      <c r="AB83" s="122">
        <v>4</v>
      </c>
      <c r="AC83" s="195">
        <v>0</v>
      </c>
      <c r="AD83" s="122"/>
      <c r="AE83" s="163"/>
      <c r="AF83" s="8"/>
      <c r="AG83" s="8"/>
      <c r="AH83" s="8"/>
    </row>
    <row r="84" spans="1:34" s="2" customFormat="1" ht="18.75">
      <c r="A84" s="518" t="s">
        <v>200</v>
      </c>
      <c r="B84" s="519"/>
      <c r="C84" s="218"/>
      <c r="D84" s="286"/>
      <c r="E84" s="287"/>
      <c r="F84" s="218"/>
      <c r="G84" s="221">
        <f aca="true" t="shared" si="20" ref="G84:AE84">SUM(G79:G83)</f>
        <v>15</v>
      </c>
      <c r="H84" s="221">
        <f t="shared" si="20"/>
        <v>450</v>
      </c>
      <c r="I84" s="221">
        <f t="shared" si="20"/>
        <v>34</v>
      </c>
      <c r="J84" s="220">
        <f t="shared" si="20"/>
        <v>12</v>
      </c>
      <c r="K84" s="221">
        <f t="shared" si="20"/>
        <v>0</v>
      </c>
      <c r="L84" s="220">
        <f t="shared" si="20"/>
        <v>4</v>
      </c>
      <c r="M84" s="221">
        <f t="shared" si="20"/>
        <v>416</v>
      </c>
      <c r="N84" s="220">
        <f t="shared" si="20"/>
        <v>0</v>
      </c>
      <c r="O84" s="220">
        <f t="shared" si="20"/>
        <v>0</v>
      </c>
      <c r="P84" s="220">
        <f t="shared" si="20"/>
        <v>0</v>
      </c>
      <c r="Q84" s="220">
        <f t="shared" si="20"/>
        <v>0</v>
      </c>
      <c r="R84" s="220">
        <f t="shared" si="20"/>
        <v>0</v>
      </c>
      <c r="S84" s="220">
        <f t="shared" si="20"/>
        <v>0</v>
      </c>
      <c r="T84" s="220">
        <f t="shared" si="20"/>
        <v>0</v>
      </c>
      <c r="U84" s="220">
        <f t="shared" si="20"/>
        <v>0</v>
      </c>
      <c r="V84" s="220">
        <f t="shared" si="20"/>
        <v>0</v>
      </c>
      <c r="W84" s="220">
        <f t="shared" si="20"/>
        <v>0</v>
      </c>
      <c r="X84" s="220">
        <f t="shared" si="20"/>
        <v>4</v>
      </c>
      <c r="Y84" s="220">
        <f t="shared" si="20"/>
        <v>2</v>
      </c>
      <c r="Z84" s="220">
        <f t="shared" si="20"/>
        <v>8</v>
      </c>
      <c r="AA84" s="220">
        <f t="shared" si="20"/>
        <v>4</v>
      </c>
      <c r="AB84" s="220">
        <f t="shared" si="20"/>
        <v>8</v>
      </c>
      <c r="AC84" s="220">
        <f t="shared" si="20"/>
        <v>2</v>
      </c>
      <c r="AD84" s="220">
        <f t="shared" si="20"/>
        <v>0</v>
      </c>
      <c r="AE84" s="220">
        <f t="shared" si="20"/>
        <v>0</v>
      </c>
      <c r="AF84" s="8"/>
      <c r="AG84" s="8"/>
      <c r="AH84" s="8"/>
    </row>
    <row r="85" spans="1:34" s="2" customFormat="1" ht="19.5" thickBot="1">
      <c r="A85" s="524" t="s">
        <v>199</v>
      </c>
      <c r="B85" s="525"/>
      <c r="C85" s="291"/>
      <c r="D85" s="291"/>
      <c r="E85" s="291"/>
      <c r="F85" s="291"/>
      <c r="G85" s="284">
        <f aca="true" t="shared" si="21" ref="G85:AE85">G77+G84</f>
        <v>21.5</v>
      </c>
      <c r="H85" s="284">
        <f t="shared" si="21"/>
        <v>645</v>
      </c>
      <c r="I85" s="284">
        <f t="shared" si="21"/>
        <v>42</v>
      </c>
      <c r="J85" s="284">
        <f t="shared" si="21"/>
        <v>20</v>
      </c>
      <c r="K85" s="284">
        <f t="shared" si="21"/>
        <v>0</v>
      </c>
      <c r="L85" s="284">
        <f t="shared" si="21"/>
        <v>4</v>
      </c>
      <c r="M85" s="284">
        <f t="shared" si="21"/>
        <v>603</v>
      </c>
      <c r="N85" s="284">
        <f t="shared" si="21"/>
        <v>0</v>
      </c>
      <c r="O85" s="284">
        <f t="shared" si="21"/>
        <v>0</v>
      </c>
      <c r="P85" s="284">
        <f t="shared" si="21"/>
        <v>0</v>
      </c>
      <c r="Q85" s="284">
        <f t="shared" si="21"/>
        <v>0</v>
      </c>
      <c r="R85" s="283">
        <f t="shared" si="21"/>
        <v>0</v>
      </c>
      <c r="S85" s="283">
        <f t="shared" si="21"/>
        <v>0</v>
      </c>
      <c r="T85" s="283">
        <f t="shared" si="21"/>
        <v>4</v>
      </c>
      <c r="U85" s="283">
        <f t="shared" si="21"/>
        <v>0</v>
      </c>
      <c r="V85" s="283">
        <f t="shared" si="21"/>
        <v>4</v>
      </c>
      <c r="W85" s="283">
        <f t="shared" si="21"/>
        <v>0</v>
      </c>
      <c r="X85" s="283">
        <f t="shared" si="21"/>
        <v>4</v>
      </c>
      <c r="Y85" s="283">
        <f t="shared" si="21"/>
        <v>2</v>
      </c>
      <c r="Z85" s="283">
        <f t="shared" si="21"/>
        <v>8</v>
      </c>
      <c r="AA85" s="283">
        <f t="shared" si="21"/>
        <v>4</v>
      </c>
      <c r="AB85" s="283">
        <f t="shared" si="21"/>
        <v>8</v>
      </c>
      <c r="AC85" s="283">
        <f t="shared" si="21"/>
        <v>2</v>
      </c>
      <c r="AD85" s="283">
        <f t="shared" si="21"/>
        <v>0</v>
      </c>
      <c r="AE85" s="283">
        <f t="shared" si="21"/>
        <v>0</v>
      </c>
      <c r="AF85" s="8"/>
      <c r="AG85" s="8"/>
      <c r="AH85" s="8"/>
    </row>
    <row r="86" spans="1:34" s="2" customFormat="1" ht="19.5" thickBot="1">
      <c r="A86" s="216"/>
      <c r="B86" s="285"/>
      <c r="C86" s="288"/>
      <c r="D86" s="288"/>
      <c r="E86" s="288"/>
      <c r="F86" s="288"/>
      <c r="G86" s="289"/>
      <c r="H86" s="289"/>
      <c r="I86" s="289"/>
      <c r="J86" s="289"/>
      <c r="K86" s="289"/>
      <c r="L86" s="289"/>
      <c r="M86" s="289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8"/>
      <c r="AG86" s="8"/>
      <c r="AH86" s="8"/>
    </row>
    <row r="87" spans="1:34" s="2" customFormat="1" ht="19.5" thickBot="1">
      <c r="A87" s="553" t="s">
        <v>227</v>
      </c>
      <c r="B87" s="554"/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5"/>
      <c r="O87" s="555"/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6"/>
      <c r="AF87" s="8"/>
      <c r="AG87" s="8"/>
      <c r="AH87" s="8"/>
    </row>
    <row r="88" spans="1:34" s="2" customFormat="1" ht="18.75">
      <c r="A88" s="119">
        <v>1</v>
      </c>
      <c r="B88" s="54" t="s">
        <v>18</v>
      </c>
      <c r="C88" s="55"/>
      <c r="D88" s="56">
        <v>13</v>
      </c>
      <c r="E88" s="56"/>
      <c r="F88" s="56"/>
      <c r="G88" s="50">
        <v>19.5</v>
      </c>
      <c r="H88" s="50">
        <f>G88*30</f>
        <v>585</v>
      </c>
      <c r="I88" s="34">
        <f>SUM(J88:L88)</f>
        <v>0</v>
      </c>
      <c r="J88" s="50"/>
      <c r="K88" s="50"/>
      <c r="L88" s="50"/>
      <c r="M88" s="57"/>
      <c r="N88" s="44"/>
      <c r="O88" s="45"/>
      <c r="P88" s="44"/>
      <c r="Q88" s="45"/>
      <c r="R88" s="44"/>
      <c r="S88" s="45"/>
      <c r="T88" s="44"/>
      <c r="U88" s="45"/>
      <c r="V88" s="44"/>
      <c r="W88" s="45"/>
      <c r="X88" s="44"/>
      <c r="Y88" s="45"/>
      <c r="Z88" s="44"/>
      <c r="AA88" s="45"/>
      <c r="AB88" s="44"/>
      <c r="AC88" s="45"/>
      <c r="AD88" s="44"/>
      <c r="AE88" s="45"/>
      <c r="AF88" s="8"/>
      <c r="AG88" s="8"/>
      <c r="AH88" s="8"/>
    </row>
    <row r="89" spans="1:34" s="2" customFormat="1" ht="29.25" customHeight="1" thickBot="1">
      <c r="A89" s="120">
        <v>2</v>
      </c>
      <c r="B89" s="58" t="s">
        <v>115</v>
      </c>
      <c r="C89" s="59">
        <v>13</v>
      </c>
      <c r="D89" s="60"/>
      <c r="E89" s="60"/>
      <c r="F89" s="60"/>
      <c r="G89" s="51">
        <v>3</v>
      </c>
      <c r="H89" s="50">
        <f>G89*30</f>
        <v>90</v>
      </c>
      <c r="I89" s="34">
        <f>SUM(J89:L89)</f>
        <v>0</v>
      </c>
      <c r="J89" s="51"/>
      <c r="K89" s="51"/>
      <c r="L89" s="51"/>
      <c r="M89" s="61"/>
      <c r="N89" s="62"/>
      <c r="O89" s="63"/>
      <c r="P89" s="62"/>
      <c r="Q89" s="63"/>
      <c r="R89" s="62"/>
      <c r="S89" s="63"/>
      <c r="T89" s="62"/>
      <c r="U89" s="63"/>
      <c r="V89" s="62"/>
      <c r="W89" s="63"/>
      <c r="X89" s="62"/>
      <c r="Y89" s="63"/>
      <c r="Z89" s="62"/>
      <c r="AA89" s="63"/>
      <c r="AB89" s="62"/>
      <c r="AC89" s="63"/>
      <c r="AD89" s="62"/>
      <c r="AE89" s="52"/>
      <c r="AF89" s="8"/>
      <c r="AG89" s="8"/>
      <c r="AH89" s="8"/>
    </row>
    <row r="90" spans="1:34" s="2" customFormat="1" ht="19.5" thickBot="1">
      <c r="A90" s="46"/>
      <c r="B90" s="53" t="s">
        <v>229</v>
      </c>
      <c r="C90" s="64"/>
      <c r="D90" s="43"/>
      <c r="E90" s="43"/>
      <c r="F90" s="43"/>
      <c r="G90" s="48">
        <f aca="true" t="shared" si="22" ref="G90:AE90">SUM(G88:G89)</f>
        <v>22.5</v>
      </c>
      <c r="H90" s="48">
        <f t="shared" si="22"/>
        <v>675</v>
      </c>
      <c r="I90" s="48">
        <f t="shared" si="22"/>
        <v>0</v>
      </c>
      <c r="J90" s="48">
        <f t="shared" si="22"/>
        <v>0</v>
      </c>
      <c r="K90" s="48">
        <f t="shared" si="22"/>
        <v>0</v>
      </c>
      <c r="L90" s="48">
        <f t="shared" si="22"/>
        <v>0</v>
      </c>
      <c r="M90" s="48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49">
        <f t="shared" si="22"/>
        <v>0</v>
      </c>
      <c r="AE90" s="49">
        <f t="shared" si="22"/>
        <v>0</v>
      </c>
      <c r="AF90" s="8"/>
      <c r="AG90" s="8"/>
      <c r="AH90" s="8"/>
    </row>
    <row r="91" spans="1:34" s="2" customFormat="1" ht="19.5" thickBot="1">
      <c r="A91" s="46"/>
      <c r="B91" s="47" t="s">
        <v>67</v>
      </c>
      <c r="C91" s="65"/>
      <c r="D91" s="43"/>
      <c r="E91" s="43"/>
      <c r="F91" s="43"/>
      <c r="G91" s="48">
        <f aca="true" t="shared" si="23" ref="G91:AE91">G72+G85+G90</f>
        <v>222</v>
      </c>
      <c r="H91" s="48">
        <f t="shared" si="23"/>
        <v>6660</v>
      </c>
      <c r="I91" s="48">
        <f t="shared" si="23"/>
        <v>324</v>
      </c>
      <c r="J91" s="48">
        <f t="shared" si="23"/>
        <v>84</v>
      </c>
      <c r="K91" s="48">
        <f t="shared" si="23"/>
        <v>0</v>
      </c>
      <c r="L91" s="48">
        <f t="shared" si="23"/>
        <v>24</v>
      </c>
      <c r="M91" s="48">
        <f t="shared" si="23"/>
        <v>5313</v>
      </c>
      <c r="N91" s="49">
        <f t="shared" si="23"/>
        <v>36</v>
      </c>
      <c r="O91" s="49">
        <f t="shared" si="23"/>
        <v>4</v>
      </c>
      <c r="P91" s="49">
        <f t="shared" si="23"/>
        <v>32</v>
      </c>
      <c r="Q91" s="49">
        <f t="shared" si="23"/>
        <v>8</v>
      </c>
      <c r="R91" s="49">
        <f t="shared" si="23"/>
        <v>34</v>
      </c>
      <c r="S91" s="49">
        <f t="shared" si="23"/>
        <v>6</v>
      </c>
      <c r="T91" s="49">
        <f t="shared" si="23"/>
        <v>32</v>
      </c>
      <c r="U91" s="49">
        <f t="shared" si="23"/>
        <v>10</v>
      </c>
      <c r="V91" s="49">
        <f t="shared" si="23"/>
        <v>36</v>
      </c>
      <c r="W91" s="49">
        <f t="shared" si="23"/>
        <v>4</v>
      </c>
      <c r="X91" s="49">
        <f t="shared" si="23"/>
        <v>32</v>
      </c>
      <c r="Y91" s="49">
        <f t="shared" si="23"/>
        <v>10</v>
      </c>
      <c r="Z91" s="49">
        <f t="shared" si="23"/>
        <v>24</v>
      </c>
      <c r="AA91" s="49">
        <f t="shared" si="23"/>
        <v>8</v>
      </c>
      <c r="AB91" s="49">
        <f t="shared" si="23"/>
        <v>30</v>
      </c>
      <c r="AC91" s="49">
        <f t="shared" si="23"/>
        <v>8</v>
      </c>
      <c r="AD91" s="49">
        <f t="shared" si="23"/>
        <v>0</v>
      </c>
      <c r="AE91" s="48">
        <f t="shared" si="23"/>
        <v>0</v>
      </c>
      <c r="AF91" s="8"/>
      <c r="AG91" s="8"/>
      <c r="AH91" s="8"/>
    </row>
    <row r="92" spans="1:34" s="6" customFormat="1" ht="19.5" thickBot="1">
      <c r="A92" s="557" t="s">
        <v>32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9"/>
      <c r="N92" s="66">
        <f>N91</f>
        <v>36</v>
      </c>
      <c r="O92" s="67">
        <f aca="true" t="shared" si="24" ref="O92:AE92">O91</f>
        <v>4</v>
      </c>
      <c r="P92" s="66">
        <f t="shared" si="24"/>
        <v>32</v>
      </c>
      <c r="Q92" s="67">
        <f t="shared" si="24"/>
        <v>8</v>
      </c>
      <c r="R92" s="66">
        <f t="shared" si="24"/>
        <v>34</v>
      </c>
      <c r="S92" s="67">
        <f t="shared" si="24"/>
        <v>6</v>
      </c>
      <c r="T92" s="66">
        <f t="shared" si="24"/>
        <v>32</v>
      </c>
      <c r="U92" s="67">
        <f t="shared" si="24"/>
        <v>10</v>
      </c>
      <c r="V92" s="69">
        <f t="shared" si="24"/>
        <v>36</v>
      </c>
      <c r="W92" s="68">
        <f t="shared" si="24"/>
        <v>4</v>
      </c>
      <c r="X92" s="69">
        <f t="shared" si="24"/>
        <v>32</v>
      </c>
      <c r="Y92" s="67">
        <f t="shared" si="24"/>
        <v>10</v>
      </c>
      <c r="Z92" s="66">
        <f t="shared" si="24"/>
        <v>24</v>
      </c>
      <c r="AA92" s="67">
        <f t="shared" si="24"/>
        <v>8</v>
      </c>
      <c r="AB92" s="70">
        <f t="shared" si="24"/>
        <v>30</v>
      </c>
      <c r="AC92" s="71">
        <f t="shared" si="24"/>
        <v>8</v>
      </c>
      <c r="AD92" s="66">
        <f t="shared" si="24"/>
        <v>0</v>
      </c>
      <c r="AE92" s="67">
        <f t="shared" si="24"/>
        <v>0</v>
      </c>
      <c r="AF92" s="12"/>
      <c r="AG92" s="12"/>
      <c r="AH92" s="12"/>
    </row>
    <row r="93" spans="1:34" s="2" customFormat="1" ht="18.75">
      <c r="A93" s="484" t="s">
        <v>33</v>
      </c>
      <c r="B93" s="485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6"/>
      <c r="N93" s="549">
        <f>COUNTIF($C$10:$C$83,"=1")</f>
        <v>3</v>
      </c>
      <c r="O93" s="550"/>
      <c r="P93" s="549">
        <f>COUNTIF($C$10:$C$83,"=3")</f>
        <v>4</v>
      </c>
      <c r="Q93" s="550"/>
      <c r="R93" s="549">
        <f>COUNTIF($C$10:$C$83,"=4")</f>
        <v>5</v>
      </c>
      <c r="S93" s="550"/>
      <c r="T93" s="549">
        <f>COUNTIF($C$10:$C$83,"=6")</f>
        <v>6</v>
      </c>
      <c r="U93" s="550"/>
      <c r="V93" s="549">
        <f>COUNTIF($C$10:$C$83,"=7")</f>
        <v>5</v>
      </c>
      <c r="W93" s="550"/>
      <c r="X93" s="549">
        <f>COUNTIF($C$10:$C$83,"=9")</f>
        <v>5</v>
      </c>
      <c r="Y93" s="550"/>
      <c r="Z93" s="549">
        <f>COUNTIF($C$10:$C$83,"=10")</f>
        <v>2</v>
      </c>
      <c r="AA93" s="563"/>
      <c r="AB93" s="549">
        <f>COUNTIF($C$10:$C$83,"=12")</f>
        <v>4</v>
      </c>
      <c r="AC93" s="550"/>
      <c r="AD93" s="549"/>
      <c r="AE93" s="550"/>
      <c r="AF93" s="8"/>
      <c r="AG93" s="8"/>
      <c r="AH93" s="8"/>
    </row>
    <row r="94" spans="1:34" s="2" customFormat="1" ht="18.75">
      <c r="A94" s="484" t="s">
        <v>34</v>
      </c>
      <c r="B94" s="485"/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 s="486"/>
      <c r="N94" s="551">
        <f>COUNTIF($D$10:$D$83,"=1")</f>
        <v>2</v>
      </c>
      <c r="O94" s="552"/>
      <c r="P94" s="551">
        <f>COUNTIF($D$10:$D$83,"=3")</f>
        <v>1</v>
      </c>
      <c r="Q94" s="552"/>
      <c r="R94" s="551">
        <f>COUNTIF($D$10:$D$83,"=4")</f>
        <v>1</v>
      </c>
      <c r="S94" s="552"/>
      <c r="T94" s="551">
        <f>COUNTIF($D$10:$D$83,"=6")</f>
        <v>1</v>
      </c>
      <c r="U94" s="552"/>
      <c r="V94" s="551">
        <f>COUNTIF($D$10:$D$83,"=7")</f>
        <v>1</v>
      </c>
      <c r="W94" s="552"/>
      <c r="X94" s="551">
        <f>COUNTIF($D$10:$D$83,"=9")</f>
        <v>1</v>
      </c>
      <c r="Y94" s="552"/>
      <c r="Z94" s="551">
        <f>COUNTIF($D$10:$D$83,"=10")</f>
        <v>2</v>
      </c>
      <c r="AA94" s="564"/>
      <c r="AB94" s="551">
        <f>COUNTIF($D$10:$D$83,"=12")</f>
        <v>3</v>
      </c>
      <c r="AC94" s="552"/>
      <c r="AD94" s="551"/>
      <c r="AE94" s="552"/>
      <c r="AF94" s="8"/>
      <c r="AG94" s="8"/>
      <c r="AH94" s="8"/>
    </row>
    <row r="95" spans="1:34" s="2" customFormat="1" ht="19.5" thickBot="1">
      <c r="A95" s="484" t="s">
        <v>35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6"/>
      <c r="N95" s="463">
        <f>COUNTIF($F$10:$F$83,"=1")</f>
        <v>0</v>
      </c>
      <c r="O95" s="464"/>
      <c r="P95" s="463">
        <f>COUNTIF($F$10:$F$83,"=3")</f>
        <v>0</v>
      </c>
      <c r="Q95" s="464"/>
      <c r="R95" s="463">
        <f>COUNTIF($F$10:$F$83,"=4")</f>
        <v>1</v>
      </c>
      <c r="S95" s="464"/>
      <c r="T95" s="463">
        <f>COUNTIF($F$10:$F$83,"=6")</f>
        <v>0</v>
      </c>
      <c r="U95" s="464"/>
      <c r="V95" s="463">
        <f>COUNTIF($F$10:$F$83,"=7")</f>
        <v>2</v>
      </c>
      <c r="W95" s="464"/>
      <c r="X95" s="463">
        <f>COUNTIF($F$10:$F$83,"=9")</f>
        <v>1</v>
      </c>
      <c r="Y95" s="464"/>
      <c r="Z95" s="463">
        <f>COUNTIF($F$10:$F$83,"=10")</f>
        <v>2</v>
      </c>
      <c r="AA95" s="464"/>
      <c r="AB95" s="463">
        <f>COUNTIF($F$10:$F$83,"=12")</f>
        <v>0</v>
      </c>
      <c r="AC95" s="464"/>
      <c r="AD95" s="463"/>
      <c r="AE95" s="464"/>
      <c r="AF95" s="8"/>
      <c r="AG95" s="8"/>
      <c r="AH95" s="8"/>
    </row>
    <row r="96" spans="1:34" s="2" customFormat="1" ht="18.75">
      <c r="A96" s="487" t="s">
        <v>56</v>
      </c>
      <c r="B96" s="488"/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9"/>
      <c r="N96" s="465"/>
      <c r="O96" s="466"/>
      <c r="P96" s="466"/>
      <c r="Q96" s="467"/>
      <c r="R96" s="465"/>
      <c r="S96" s="466"/>
      <c r="T96" s="466"/>
      <c r="U96" s="467"/>
      <c r="V96" s="465"/>
      <c r="W96" s="466"/>
      <c r="X96" s="466"/>
      <c r="Y96" s="467"/>
      <c r="Z96" s="465"/>
      <c r="AA96" s="466"/>
      <c r="AB96" s="466"/>
      <c r="AC96" s="467"/>
      <c r="AD96" s="465"/>
      <c r="AE96" s="467"/>
      <c r="AF96" s="8"/>
      <c r="AG96" s="8"/>
      <c r="AH96" s="8"/>
    </row>
    <row r="97" spans="1:34" s="2" customFormat="1" ht="18.75">
      <c r="A97" s="72"/>
      <c r="B97" s="73"/>
      <c r="C97" s="74"/>
      <c r="D97" s="74"/>
      <c r="E97" s="75"/>
      <c r="F97" s="75"/>
      <c r="G97" s="76"/>
      <c r="H97" s="77"/>
      <c r="I97" s="77"/>
      <c r="J97" s="77"/>
      <c r="K97" s="77"/>
      <c r="L97" s="78"/>
      <c r="M97" s="79"/>
      <c r="N97" s="455">
        <f>G11+G12+G20+G23+G24+G25+G30+G33+G31+G32+G60</f>
        <v>42.5</v>
      </c>
      <c r="O97" s="456"/>
      <c r="P97" s="456"/>
      <c r="Q97" s="457"/>
      <c r="R97" s="458">
        <f>G13+G14+G21+G27+G28+G43+G44+G48+G62+G64+G66+G75+G16</f>
        <v>51</v>
      </c>
      <c r="S97" s="459"/>
      <c r="T97" s="459"/>
      <c r="U97" s="459"/>
      <c r="V97" s="458">
        <f>G37+G38+G40+G45+G46+G49+G50+G53+G54+G55+G63+G67+G69+G82+G76</f>
        <v>55.5</v>
      </c>
      <c r="W97" s="459"/>
      <c r="X97" s="459"/>
      <c r="Y97" s="459"/>
      <c r="Z97" s="460">
        <f>G15+G41+G51+G52+G56+G57+G58+G61+G65+G70+G79+G80+G81+G83</f>
        <v>50.5</v>
      </c>
      <c r="AA97" s="461"/>
      <c r="AB97" s="461"/>
      <c r="AC97" s="462"/>
      <c r="AD97" s="490">
        <f>G90</f>
        <v>22.5</v>
      </c>
      <c r="AE97" s="491"/>
      <c r="AF97" s="8"/>
      <c r="AG97" s="8"/>
      <c r="AH97" s="8"/>
    </row>
    <row r="98" spans="2:31" ht="18">
      <c r="B98" s="121"/>
      <c r="C98" s="121"/>
      <c r="D98" s="565"/>
      <c r="E98" s="566"/>
      <c r="F98" s="566"/>
      <c r="G98" s="566"/>
      <c r="H98" s="121"/>
      <c r="I98" s="565"/>
      <c r="J98" s="566"/>
      <c r="K98" s="566"/>
      <c r="L98" s="87"/>
      <c r="M98" s="80"/>
      <c r="N98" s="472">
        <f>N97+R97+V97+Z97+AD97</f>
        <v>222</v>
      </c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</row>
    <row r="99" spans="2:31" ht="18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87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</row>
    <row r="100" spans="2:31" ht="18">
      <c r="B100" s="121"/>
      <c r="C100" s="121"/>
      <c r="D100" s="565"/>
      <c r="E100" s="566"/>
      <c r="F100" s="566"/>
      <c r="G100" s="566"/>
      <c r="H100" s="121"/>
      <c r="I100" s="565"/>
      <c r="J100" s="566"/>
      <c r="K100" s="566"/>
      <c r="L100" s="87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473"/>
      <c r="X100" s="473"/>
      <c r="Y100" s="80"/>
      <c r="Z100" s="80"/>
      <c r="AA100" s="473"/>
      <c r="AB100" s="473"/>
      <c r="AC100" s="80"/>
      <c r="AD100" s="473"/>
      <c r="AE100" s="473"/>
    </row>
    <row r="101" spans="2:31" ht="18">
      <c r="B101" s="82"/>
      <c r="C101" s="83"/>
      <c r="D101" s="83"/>
      <c r="E101" s="84"/>
      <c r="F101" s="84"/>
      <c r="G101" s="85"/>
      <c r="H101" s="86"/>
      <c r="I101" s="86"/>
      <c r="J101" s="86"/>
      <c r="K101" s="86"/>
      <c r="L101" s="87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</row>
    <row r="102" spans="2:31" ht="18">
      <c r="B102" s="82"/>
      <c r="C102" s="83"/>
      <c r="D102" s="83"/>
      <c r="E102" s="84"/>
      <c r="F102" s="84"/>
      <c r="G102" s="85"/>
      <c r="H102" s="86"/>
      <c r="I102" s="86"/>
      <c r="J102" s="86"/>
      <c r="K102" s="86"/>
      <c r="L102" s="87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</row>
    <row r="103" spans="2:31" ht="18">
      <c r="B103" s="82"/>
      <c r="C103" s="83"/>
      <c r="D103" s="83"/>
      <c r="E103" s="84"/>
      <c r="F103" s="84"/>
      <c r="G103" s="85"/>
      <c r="H103" s="86"/>
      <c r="I103" s="86"/>
      <c r="J103" s="86"/>
      <c r="K103" s="86"/>
      <c r="L103" s="87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</row>
    <row r="104" spans="2:31" ht="18">
      <c r="B104" s="82"/>
      <c r="C104" s="83"/>
      <c r="D104" s="83"/>
      <c r="E104" s="84"/>
      <c r="F104" s="84"/>
      <c r="G104" s="85"/>
      <c r="H104" s="86"/>
      <c r="I104" s="86"/>
      <c r="J104" s="86"/>
      <c r="K104" s="86"/>
      <c r="L104" s="87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</row>
    <row r="105" spans="2:31" ht="18">
      <c r="B105" s="82"/>
      <c r="C105" s="83"/>
      <c r="D105" s="83"/>
      <c r="E105" s="84"/>
      <c r="F105" s="84"/>
      <c r="G105" s="85"/>
      <c r="H105" s="86"/>
      <c r="I105" s="86"/>
      <c r="J105" s="86"/>
      <c r="K105" s="86"/>
      <c r="L105" s="87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</row>
    <row r="106" spans="1:32" ht="18">
      <c r="A106" s="1"/>
      <c r="B106" s="81"/>
      <c r="C106" s="88"/>
      <c r="D106" s="83"/>
      <c r="E106" s="83"/>
      <c r="F106" s="83"/>
      <c r="G106" s="85"/>
      <c r="H106" s="86"/>
      <c r="I106" s="86"/>
      <c r="J106" s="86"/>
      <c r="K106" s="86"/>
      <c r="L106" s="86"/>
      <c r="M106" s="87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13"/>
    </row>
    <row r="107" spans="2:31" ht="18">
      <c r="B107" s="82"/>
      <c r="C107" s="83"/>
      <c r="D107" s="83"/>
      <c r="E107" s="84"/>
      <c r="F107" s="84"/>
      <c r="G107" s="85"/>
      <c r="H107" s="86"/>
      <c r="I107" s="86"/>
      <c r="J107" s="86"/>
      <c r="K107" s="86"/>
      <c r="L107" s="87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</row>
    <row r="108" spans="2:31" ht="18">
      <c r="B108" s="82"/>
      <c r="C108" s="83"/>
      <c r="D108" s="83"/>
      <c r="E108" s="84"/>
      <c r="F108" s="84"/>
      <c r="G108" s="85"/>
      <c r="H108" s="86"/>
      <c r="I108" s="86"/>
      <c r="J108" s="86"/>
      <c r="K108" s="86"/>
      <c r="L108" s="87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</row>
    <row r="109" spans="2:30" ht="18">
      <c r="B109" s="82"/>
      <c r="C109" s="83"/>
      <c r="D109" s="83"/>
      <c r="E109" s="84"/>
      <c r="F109" s="84"/>
      <c r="G109" s="85"/>
      <c r="H109" s="86"/>
      <c r="I109" s="86"/>
      <c r="J109" s="86"/>
      <c r="K109" s="86"/>
      <c r="L109" s="87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</row>
  </sheetData>
  <sheetProtection/>
  <mergeCells count="107">
    <mergeCell ref="Z96:AC96"/>
    <mergeCell ref="AD100:AE100"/>
    <mergeCell ref="AD94:AE94"/>
    <mergeCell ref="AD95:AE95"/>
    <mergeCell ref="X94:Y94"/>
    <mergeCell ref="V95:W95"/>
    <mergeCell ref="X95:Y95"/>
    <mergeCell ref="AB95:AC95"/>
    <mergeCell ref="Z95:AA95"/>
    <mergeCell ref="V96:Y96"/>
    <mergeCell ref="D100:G100"/>
    <mergeCell ref="I100:K100"/>
    <mergeCell ref="T93:U93"/>
    <mergeCell ref="R96:U96"/>
    <mergeCell ref="A95:M95"/>
    <mergeCell ref="D98:G98"/>
    <mergeCell ref="I98:K98"/>
    <mergeCell ref="T95:U95"/>
    <mergeCell ref="T94:U94"/>
    <mergeCell ref="N95:O95"/>
    <mergeCell ref="Z93:AA93"/>
    <mergeCell ref="X93:Y93"/>
    <mergeCell ref="AD93:AE93"/>
    <mergeCell ref="N93:O93"/>
    <mergeCell ref="V94:W94"/>
    <mergeCell ref="Z94:AA94"/>
    <mergeCell ref="N94:O94"/>
    <mergeCell ref="AB93:AC93"/>
    <mergeCell ref="AB94:AC94"/>
    <mergeCell ref="V93:W93"/>
    <mergeCell ref="A34:B34"/>
    <mergeCell ref="P93:Q93"/>
    <mergeCell ref="P94:Q94"/>
    <mergeCell ref="A93:M93"/>
    <mergeCell ref="A87:AE87"/>
    <mergeCell ref="A92:M92"/>
    <mergeCell ref="A78:AE78"/>
    <mergeCell ref="R93:S93"/>
    <mergeCell ref="R94:S94"/>
    <mergeCell ref="A77:B77"/>
    <mergeCell ref="A2:A5"/>
    <mergeCell ref="E2:E5"/>
    <mergeCell ref="C2:D3"/>
    <mergeCell ref="H2:M2"/>
    <mergeCell ref="B2:B5"/>
    <mergeCell ref="C4:C5"/>
    <mergeCell ref="H3:H5"/>
    <mergeCell ref="A84:B84"/>
    <mergeCell ref="A35:AE35"/>
    <mergeCell ref="A85:B85"/>
    <mergeCell ref="V6:W6"/>
    <mergeCell ref="A18:AE18"/>
    <mergeCell ref="A71:B71"/>
    <mergeCell ref="A7:AE7"/>
    <mergeCell ref="A73:AE73"/>
    <mergeCell ref="A72:B72"/>
    <mergeCell ref="T6:U6"/>
    <mergeCell ref="Z5:AA5"/>
    <mergeCell ref="V5:W5"/>
    <mergeCell ref="L4:L5"/>
    <mergeCell ref="I4:I5"/>
    <mergeCell ref="K4:K5"/>
    <mergeCell ref="V4:Y4"/>
    <mergeCell ref="N5:O5"/>
    <mergeCell ref="R5:S5"/>
    <mergeCell ref="P5:Q5"/>
    <mergeCell ref="R4:U4"/>
    <mergeCell ref="AD4:AE4"/>
    <mergeCell ref="AD5:AE5"/>
    <mergeCell ref="A17:B17"/>
    <mergeCell ref="A74:AE74"/>
    <mergeCell ref="X6:Y6"/>
    <mergeCell ref="X5:Y5"/>
    <mergeCell ref="Z4:AC4"/>
    <mergeCell ref="Z6:AA6"/>
    <mergeCell ref="R6:S6"/>
    <mergeCell ref="N4:Q4"/>
    <mergeCell ref="AD6:AE6"/>
    <mergeCell ref="AD96:AE96"/>
    <mergeCell ref="AB6:AC6"/>
    <mergeCell ref="P6:Q6"/>
    <mergeCell ref="A1:AB1"/>
    <mergeCell ref="J4:J5"/>
    <mergeCell ref="M3:M5"/>
    <mergeCell ref="G2:G5"/>
    <mergeCell ref="D4:D5"/>
    <mergeCell ref="T5:U5"/>
    <mergeCell ref="N98:AE98"/>
    <mergeCell ref="W100:X100"/>
    <mergeCell ref="AA100:AB100"/>
    <mergeCell ref="F2:F5"/>
    <mergeCell ref="N2:AE3"/>
    <mergeCell ref="I3:L3"/>
    <mergeCell ref="A94:M94"/>
    <mergeCell ref="A96:M96"/>
    <mergeCell ref="AD97:AE97"/>
    <mergeCell ref="A8:AE8"/>
    <mergeCell ref="N6:O6"/>
    <mergeCell ref="AB5:AC5"/>
    <mergeCell ref="N97:Q97"/>
    <mergeCell ref="R97:U97"/>
    <mergeCell ref="V97:Y97"/>
    <mergeCell ref="Z97:AC97"/>
    <mergeCell ref="P95:Q95"/>
    <mergeCell ref="R95:S95"/>
    <mergeCell ref="N96:Q96"/>
    <mergeCell ref="A9:AE9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55" r:id="rId1"/>
  <rowBreaks count="2" manualBreakCount="2">
    <brk id="30" max="29" man="1"/>
    <brk id="7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2016-05-31T07:46:32Z</cp:lastPrinted>
  <dcterms:created xsi:type="dcterms:W3CDTF">2003-06-23T04:55:14Z</dcterms:created>
  <dcterms:modified xsi:type="dcterms:W3CDTF">2016-07-12T08:02:29Z</dcterms:modified>
  <cp:category/>
  <cp:version/>
  <cp:contentType/>
  <cp:contentStatus/>
</cp:coreProperties>
</file>